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ispositif RGE\Points de contrôle\Grille_1331_1332 Etudes thermiques\"/>
    </mc:Choice>
  </mc:AlternateContent>
  <xr:revisionPtr revIDLastSave="0" documentId="13_ncr:40009_{408636A2-F66D-44E8-973B-A226258F017A}" xr6:coauthVersionLast="47" xr6:coauthVersionMax="47" xr10:uidLastSave="{00000000-0000-0000-0000-000000000000}"/>
  <bookViews>
    <workbookView xWindow="-120" yWindow="-120" windowWidth="29040" windowHeight="15840" tabRatio="620"/>
  </bookViews>
  <sheets>
    <sheet name="MI" sheetId="16" r:id="rId1"/>
  </sheets>
  <definedNames>
    <definedName name="conformite">#REF!</definedName>
    <definedName name="ouinon">#REF!</definedName>
    <definedName name="_xlnm.Print_Area" localSheetId="0">MI!$A$1:$Y$182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3" i="16" l="1"/>
  <c r="U163" i="16"/>
  <c r="V163" i="16"/>
  <c r="W163" i="16"/>
  <c r="X163" i="16"/>
  <c r="Y163" i="16"/>
  <c r="D166" i="16"/>
  <c r="V87" i="16"/>
  <c r="V80" i="16"/>
  <c r="T117" i="16"/>
  <c r="U117" i="16"/>
  <c r="V117" i="16"/>
  <c r="W117" i="16"/>
  <c r="X117" i="16"/>
  <c r="Y117" i="16"/>
  <c r="X116" i="16"/>
  <c r="W48" i="16"/>
  <c r="Y181" i="16"/>
  <c r="X181" i="16"/>
  <c r="V181" i="16"/>
  <c r="S181" i="16"/>
  <c r="Y180" i="16"/>
  <c r="V180" i="16"/>
  <c r="S180" i="16"/>
  <c r="Y179" i="16"/>
  <c r="X179" i="16"/>
  <c r="U179" i="16"/>
  <c r="S179" i="16"/>
  <c r="G179" i="16"/>
  <c r="I179" i="16"/>
  <c r="Y178" i="16"/>
  <c r="V178" i="16"/>
  <c r="S178" i="16"/>
  <c r="Y26" i="16"/>
  <c r="S26" i="16"/>
  <c r="Y47" i="16"/>
  <c r="S47" i="16"/>
  <c r="D170" i="16"/>
  <c r="Y167" i="16"/>
  <c r="W167" i="16"/>
  <c r="U167" i="16"/>
  <c r="S167" i="16"/>
  <c r="V175" i="16"/>
  <c r="V122" i="16"/>
  <c r="X27" i="16"/>
  <c r="W27" i="16"/>
  <c r="T125" i="16"/>
  <c r="Y100" i="16"/>
  <c r="Y93" i="16"/>
  <c r="V93" i="16"/>
  <c r="S93" i="16"/>
  <c r="Y92" i="16"/>
  <c r="V92" i="16"/>
  <c r="S92" i="16"/>
  <c r="G92" i="16"/>
  <c r="I92" i="16"/>
  <c r="Y91" i="16"/>
  <c r="V91" i="16"/>
  <c r="S91" i="16"/>
  <c r="G91" i="16"/>
  <c r="I91" i="16"/>
  <c r="D90" i="16"/>
  <c r="Y87" i="16"/>
  <c r="W87" i="16"/>
  <c r="U87" i="16"/>
  <c r="T87" i="16"/>
  <c r="S87" i="16"/>
  <c r="G87" i="16"/>
  <c r="I87" i="16"/>
  <c r="U37" i="16"/>
  <c r="V27" i="16"/>
  <c r="Y27" i="16"/>
  <c r="Y121" i="16"/>
  <c r="X121" i="16"/>
  <c r="W121" i="16"/>
  <c r="U121" i="16"/>
  <c r="S121" i="16"/>
  <c r="G121" i="16"/>
  <c r="I121" i="16"/>
  <c r="X118" i="16"/>
  <c r="V118" i="16"/>
  <c r="T118" i="16"/>
  <c r="D111" i="16"/>
  <c r="S115" i="16"/>
  <c r="Y115" i="16"/>
  <c r="D155" i="16"/>
  <c r="D151" i="16"/>
  <c r="D174" i="16"/>
  <c r="D146" i="16"/>
  <c r="D139" i="16"/>
  <c r="D129" i="16"/>
  <c r="D83" i="16"/>
  <c r="D73" i="16"/>
  <c r="D66" i="16"/>
  <c r="D60" i="16"/>
  <c r="D54" i="16"/>
  <c r="D135" i="16"/>
  <c r="S136" i="16"/>
  <c r="V136" i="16"/>
  <c r="X136" i="16"/>
  <c r="Y136" i="16"/>
  <c r="S140" i="16"/>
  <c r="G140" i="16"/>
  <c r="I140" i="16"/>
  <c r="Y140" i="16"/>
  <c r="S141" i="16"/>
  <c r="Y141" i="16"/>
  <c r="Y176" i="16"/>
  <c r="S176" i="16"/>
  <c r="G176" i="16"/>
  <c r="I176" i="16"/>
  <c r="V37" i="16"/>
  <c r="D40" i="16"/>
  <c r="D41" i="16"/>
  <c r="Y122" i="16"/>
  <c r="X122" i="16"/>
  <c r="T122" i="16"/>
  <c r="Y162" i="16"/>
  <c r="Y69" i="16"/>
  <c r="V69" i="16"/>
  <c r="T69" i="16"/>
  <c r="S69" i="16"/>
  <c r="G69" i="16"/>
  <c r="I69" i="16"/>
  <c r="Y78" i="16"/>
  <c r="V78" i="16"/>
  <c r="T78" i="16"/>
  <c r="S78" i="16"/>
  <c r="Y25" i="16"/>
  <c r="S25" i="16"/>
  <c r="S122" i="16"/>
  <c r="Y158" i="16"/>
  <c r="V158" i="16"/>
  <c r="S158" i="16"/>
  <c r="G158" i="16"/>
  <c r="I158" i="16"/>
  <c r="U75" i="16"/>
  <c r="V75" i="16"/>
  <c r="W75" i="16"/>
  <c r="Y37" i="16"/>
  <c r="X37" i="16"/>
  <c r="X35" i="16"/>
  <c r="Y84" i="16"/>
  <c r="V84" i="16"/>
  <c r="S84" i="16"/>
  <c r="Y86" i="16"/>
  <c r="V86" i="16"/>
  <c r="S86" i="16"/>
  <c r="Y85" i="16"/>
  <c r="V85" i="16"/>
  <c r="S85" i="16"/>
  <c r="G85" i="16"/>
  <c r="I85" i="16"/>
  <c r="Y80" i="16"/>
  <c r="W80" i="16"/>
  <c r="U80" i="16"/>
  <c r="T80" i="16"/>
  <c r="S80" i="16"/>
  <c r="V94" i="16"/>
  <c r="S163" i="16"/>
  <c r="S162" i="16"/>
  <c r="Y46" i="16"/>
  <c r="X46" i="16"/>
  <c r="W46" i="16"/>
  <c r="U46" i="16"/>
  <c r="T46" i="16"/>
  <c r="S46" i="16"/>
  <c r="G46" i="16"/>
  <c r="I46" i="16"/>
  <c r="Y103" i="16"/>
  <c r="W103" i="16"/>
  <c r="U103" i="16"/>
  <c r="S103" i="16"/>
  <c r="G103" i="16"/>
  <c r="I103" i="16"/>
  <c r="Y102" i="16"/>
  <c r="W102" i="16"/>
  <c r="U102" i="16"/>
  <c r="S102" i="16"/>
  <c r="Y76" i="16"/>
  <c r="X76" i="16"/>
  <c r="W76" i="16"/>
  <c r="U76" i="16"/>
  <c r="T76" i="16"/>
  <c r="S76" i="16"/>
  <c r="G76" i="16"/>
  <c r="I76" i="16"/>
  <c r="Y68" i="16"/>
  <c r="X68" i="16"/>
  <c r="W68" i="16"/>
  <c r="U68" i="16"/>
  <c r="T68" i="16"/>
  <c r="S68" i="16"/>
  <c r="Y75" i="16"/>
  <c r="Y77" i="16"/>
  <c r="S77" i="16"/>
  <c r="S75" i="16"/>
  <c r="X61" i="16"/>
  <c r="Y61" i="16"/>
  <c r="W61" i="16"/>
  <c r="T61" i="16"/>
  <c r="U61" i="16"/>
  <c r="S61" i="16"/>
  <c r="G61" i="16"/>
  <c r="I61" i="16"/>
  <c r="Y74" i="16"/>
  <c r="X74" i="16"/>
  <c r="W74" i="16"/>
  <c r="V74" i="16"/>
  <c r="S74" i="16"/>
  <c r="Y67" i="16"/>
  <c r="X67" i="16"/>
  <c r="W67" i="16"/>
  <c r="V67" i="16"/>
  <c r="S67" i="16"/>
  <c r="X55" i="16"/>
  <c r="W55" i="16"/>
  <c r="V55" i="16"/>
  <c r="Y55" i="16"/>
  <c r="S55" i="16"/>
  <c r="G55" i="16"/>
  <c r="I55" i="16"/>
  <c r="T182" i="16"/>
  <c r="U182" i="16"/>
  <c r="V182" i="16"/>
  <c r="W182" i="16"/>
  <c r="X182" i="16"/>
  <c r="Y182" i="16"/>
  <c r="S182" i="16"/>
  <c r="Y70" i="16"/>
  <c r="W70" i="16"/>
  <c r="U70" i="16"/>
  <c r="T70" i="16"/>
  <c r="S70" i="16"/>
  <c r="Y63" i="16"/>
  <c r="W63" i="16"/>
  <c r="U63" i="16"/>
  <c r="T63" i="16"/>
  <c r="S63" i="16"/>
  <c r="G63" i="16"/>
  <c r="I63" i="16"/>
  <c r="Y57" i="16"/>
  <c r="W57" i="16"/>
  <c r="U57" i="16"/>
  <c r="T57" i="16"/>
  <c r="S57" i="16"/>
  <c r="Y51" i="16"/>
  <c r="W51" i="16"/>
  <c r="U51" i="16"/>
  <c r="T51" i="16"/>
  <c r="S51" i="16"/>
  <c r="G51" i="16"/>
  <c r="I51" i="16"/>
  <c r="Y62" i="16"/>
  <c r="V62" i="16"/>
  <c r="T62" i="16"/>
  <c r="S62" i="16"/>
  <c r="G62" i="16"/>
  <c r="I62" i="16"/>
  <c r="Y56" i="16"/>
  <c r="V56" i="16"/>
  <c r="T56" i="16"/>
  <c r="S56" i="16"/>
  <c r="G56" i="16"/>
  <c r="I56" i="16"/>
  <c r="V100" i="16"/>
  <c r="S100" i="16"/>
  <c r="G100" i="16"/>
  <c r="I100" i="16"/>
  <c r="Y99" i="16"/>
  <c r="V99" i="16"/>
  <c r="T99" i="16"/>
  <c r="S99" i="16"/>
  <c r="G99" i="16"/>
  <c r="I99" i="16"/>
  <c r="Y98" i="16"/>
  <c r="V98" i="16"/>
  <c r="T98" i="16"/>
  <c r="S98" i="16"/>
  <c r="G98" i="16"/>
  <c r="I98" i="16"/>
  <c r="Y96" i="16"/>
  <c r="X96" i="16"/>
  <c r="W96" i="16"/>
  <c r="U96" i="16"/>
  <c r="T96" i="16"/>
  <c r="S96" i="16"/>
  <c r="G96" i="16"/>
  <c r="I96" i="16"/>
  <c r="Y97" i="16"/>
  <c r="V97" i="16"/>
  <c r="S97" i="16"/>
  <c r="Y95" i="16"/>
  <c r="V95" i="16"/>
  <c r="S95" i="16"/>
  <c r="G95" i="16"/>
  <c r="I95" i="16"/>
  <c r="Y94" i="16"/>
  <c r="S94" i="16"/>
  <c r="G94" i="16"/>
  <c r="I94" i="16"/>
  <c r="Y49" i="16"/>
  <c r="V49" i="16"/>
  <c r="S49" i="16"/>
  <c r="Y48" i="16"/>
  <c r="V48" i="16"/>
  <c r="S48" i="16"/>
  <c r="G48" i="16"/>
  <c r="I48" i="16"/>
  <c r="G178" i="16"/>
  <c r="I178" i="16"/>
  <c r="X175" i="16"/>
  <c r="W175" i="16"/>
  <c r="U175" i="16"/>
  <c r="Y175" i="16"/>
  <c r="S175" i="16"/>
  <c r="U171" i="16"/>
  <c r="T171" i="16"/>
  <c r="V171" i="16"/>
  <c r="W171" i="16"/>
  <c r="X171" i="16"/>
  <c r="Y171" i="16"/>
  <c r="S171" i="16"/>
  <c r="G171" i="16"/>
  <c r="I171" i="16"/>
  <c r="Y161" i="16"/>
  <c r="S161" i="16"/>
  <c r="G161" i="16"/>
  <c r="I161" i="16"/>
  <c r="Y152" i="16"/>
  <c r="V152" i="16"/>
  <c r="S152" i="16"/>
  <c r="Y148" i="16"/>
  <c r="V148" i="16"/>
  <c r="S148" i="16"/>
  <c r="G148" i="16"/>
  <c r="I148" i="16"/>
  <c r="S143" i="16"/>
  <c r="G143" i="16"/>
  <c r="I143" i="16"/>
  <c r="Y143" i="16"/>
  <c r="V143" i="16"/>
  <c r="X147" i="16"/>
  <c r="V147" i="16"/>
  <c r="Y147" i="16"/>
  <c r="S147" i="16"/>
  <c r="Y130" i="16"/>
  <c r="X130" i="16"/>
  <c r="U130" i="16"/>
  <c r="S130" i="16"/>
  <c r="G130" i="16"/>
  <c r="I130" i="16"/>
  <c r="Y131" i="16"/>
  <c r="S131" i="16"/>
  <c r="G131" i="16"/>
  <c r="I131" i="16"/>
  <c r="Y126" i="16"/>
  <c r="X126" i="16"/>
  <c r="V126" i="16"/>
  <c r="T126" i="16"/>
  <c r="S126" i="16"/>
  <c r="G126" i="16"/>
  <c r="I126" i="16"/>
  <c r="Y142" i="16"/>
  <c r="V142" i="16"/>
  <c r="S142" i="16"/>
  <c r="Y132" i="16"/>
  <c r="W132" i="16"/>
  <c r="U132" i="16"/>
  <c r="S132" i="16"/>
  <c r="Y28" i="16"/>
  <c r="S28" i="16"/>
  <c r="G28" i="16"/>
  <c r="I28" i="16"/>
  <c r="W107" i="16"/>
  <c r="Y125" i="16"/>
  <c r="S125" i="16"/>
  <c r="G125" i="16"/>
  <c r="I125" i="16"/>
  <c r="Y159" i="16"/>
  <c r="S159" i="16"/>
  <c r="G159" i="16"/>
  <c r="I159" i="16"/>
  <c r="U157" i="16"/>
  <c r="W157" i="16"/>
  <c r="Y157" i="16"/>
  <c r="Y156" i="16"/>
  <c r="S157" i="16"/>
  <c r="G157" i="16"/>
  <c r="I157" i="16"/>
  <c r="S156" i="16"/>
  <c r="G156" i="16"/>
  <c r="I156" i="16"/>
  <c r="Y123" i="16"/>
  <c r="W123" i="16"/>
  <c r="U123" i="16"/>
  <c r="S123" i="16"/>
  <c r="G123" i="16"/>
  <c r="I123" i="16"/>
  <c r="W120" i="16"/>
  <c r="U120" i="16"/>
  <c r="Y120" i="16"/>
  <c r="S120" i="16"/>
  <c r="G120" i="16"/>
  <c r="I120" i="16"/>
  <c r="T119" i="16"/>
  <c r="U119" i="16"/>
  <c r="V119" i="16"/>
  <c r="W119" i="16"/>
  <c r="X119" i="16"/>
  <c r="Y119" i="16"/>
  <c r="S119" i="16"/>
  <c r="Y118" i="16"/>
  <c r="S118" i="16"/>
  <c r="G118" i="16"/>
  <c r="I118" i="16"/>
  <c r="X23" i="16"/>
  <c r="X19" i="16"/>
  <c r="W19" i="16"/>
  <c r="S27" i="16"/>
  <c r="G27" i="16"/>
  <c r="I27" i="16"/>
  <c r="X108" i="16"/>
  <c r="V108" i="16"/>
  <c r="T108" i="16"/>
  <c r="Y108" i="16"/>
  <c r="S117" i="16"/>
  <c r="G117" i="16"/>
  <c r="I117" i="16"/>
  <c r="Y116" i="16"/>
  <c r="W116" i="16"/>
  <c r="U116" i="16"/>
  <c r="S116" i="16"/>
  <c r="Y114" i="16"/>
  <c r="S114" i="16"/>
  <c r="G114" i="16"/>
  <c r="I114" i="16"/>
  <c r="Y113" i="16"/>
  <c r="S113" i="16"/>
  <c r="G113" i="16"/>
  <c r="I113" i="16"/>
  <c r="Y112" i="16"/>
  <c r="X112" i="16"/>
  <c r="U112" i="16"/>
  <c r="S112" i="16"/>
  <c r="G112" i="16"/>
  <c r="I112" i="16"/>
  <c r="S108" i="16"/>
  <c r="G108" i="16"/>
  <c r="I108" i="16"/>
  <c r="Y107" i="16"/>
  <c r="V107" i="16"/>
  <c r="S107" i="16"/>
  <c r="G107" i="16"/>
  <c r="I107" i="16"/>
  <c r="S37" i="16"/>
  <c r="G37" i="16"/>
  <c r="I37" i="16"/>
  <c r="Y36" i="16"/>
  <c r="S36" i="16"/>
  <c r="G36" i="16"/>
  <c r="I36" i="16"/>
  <c r="Y35" i="16"/>
  <c r="S35" i="16"/>
  <c r="G35" i="16"/>
  <c r="I35" i="16"/>
  <c r="Y34" i="16"/>
  <c r="S34" i="16"/>
  <c r="G34" i="16"/>
  <c r="I34" i="16"/>
  <c r="Y33" i="16"/>
  <c r="S33" i="16"/>
  <c r="G33" i="16"/>
  <c r="I33" i="16"/>
  <c r="Y24" i="16"/>
  <c r="S24" i="16"/>
  <c r="G24" i="16"/>
  <c r="I24" i="16"/>
  <c r="Y23" i="16"/>
  <c r="S23" i="16"/>
  <c r="G23" i="16"/>
  <c r="I23" i="16"/>
  <c r="Y22" i="16"/>
  <c r="S22" i="16"/>
  <c r="G22" i="16"/>
  <c r="I22" i="16"/>
  <c r="Y20" i="16"/>
  <c r="S20" i="16"/>
  <c r="G20" i="16"/>
  <c r="I20" i="16"/>
  <c r="Y19" i="16"/>
  <c r="S19" i="16"/>
  <c r="G19" i="16"/>
  <c r="I19" i="16"/>
  <c r="Y18" i="16"/>
  <c r="S18" i="16"/>
  <c r="G18" i="16"/>
  <c r="I18" i="16"/>
  <c r="Y17" i="16"/>
  <c r="S17" i="16"/>
  <c r="Y16" i="16"/>
  <c r="S16" i="16"/>
  <c r="G16" i="16"/>
  <c r="I16" i="16"/>
  <c r="Y15" i="16"/>
  <c r="S15" i="16"/>
  <c r="G15" i="16"/>
  <c r="G93" i="16"/>
  <c r="I93" i="16"/>
  <c r="G116" i="16"/>
  <c r="I116" i="16"/>
  <c r="G115" i="16"/>
  <c r="I115" i="16"/>
  <c r="G102" i="16"/>
  <c r="I102" i="16"/>
  <c r="G175" i="16"/>
  <c r="I175" i="16"/>
  <c r="G86" i="16"/>
  <c r="I86" i="16"/>
  <c r="G67" i="16"/>
  <c r="I67" i="16"/>
  <c r="G75" i="16"/>
  <c r="I75" i="16"/>
  <c r="G68" i="16"/>
  <c r="I68" i="16"/>
  <c r="G49" i="16"/>
  <c r="I49" i="16"/>
  <c r="G97" i="16"/>
  <c r="I97" i="16"/>
  <c r="G141" i="16"/>
  <c r="I141" i="16"/>
  <c r="G147" i="16"/>
  <c r="I147" i="16"/>
  <c r="G57" i="16"/>
  <c r="I57" i="16"/>
  <c r="G74" i="16"/>
  <c r="I74" i="16"/>
  <c r="G77" i="16"/>
  <c r="I77" i="16"/>
  <c r="G47" i="16"/>
  <c r="I47" i="16"/>
  <c r="G17" i="16"/>
  <c r="I17" i="16"/>
  <c r="G78" i="16"/>
  <c r="I78" i="16"/>
  <c r="G84" i="16"/>
  <c r="I84" i="16"/>
  <c r="G21" i="16"/>
  <c r="I21" i="16"/>
  <c r="G180" i="16"/>
  <c r="I180" i="16"/>
  <c r="G119" i="16"/>
  <c r="I119" i="16"/>
  <c r="G26" i="16"/>
  <c r="I26" i="16"/>
  <c r="G163" i="16"/>
  <c r="I163" i="16"/>
  <c r="G132" i="16"/>
  <c r="I132" i="16"/>
  <c r="G142" i="16"/>
  <c r="I142" i="16"/>
  <c r="G152" i="16"/>
  <c r="I152" i="16"/>
  <c r="G122" i="16"/>
  <c r="I122" i="16"/>
  <c r="G70" i="16"/>
  <c r="I70" i="16"/>
  <c r="G167" i="16"/>
  <c r="I167" i="16"/>
  <c r="G80" i="16"/>
  <c r="I80" i="16"/>
  <c r="I15" i="16"/>
  <c r="G181" i="16"/>
  <c r="I181" i="16"/>
  <c r="G162" i="16"/>
  <c r="I162" i="16"/>
  <c r="G136" i="16"/>
  <c r="I136" i="16"/>
  <c r="G25" i="16"/>
  <c r="I25" i="16"/>
  <c r="C10" i="16"/>
  <c r="C11" i="16"/>
</calcChain>
</file>

<file path=xl/sharedStrings.xml><?xml version="1.0" encoding="utf-8"?>
<sst xmlns="http://schemas.openxmlformats.org/spreadsheetml/2006/main" count="679" uniqueCount="374">
  <si>
    <t>Zone climatique</t>
  </si>
  <si>
    <t>Facteurs solaires maximaux des baies des locaux destinés au sommeil et classés CE1</t>
  </si>
  <si>
    <t>Prise en compte de la production d’électricité à hauteur de 12 kWhep/m².an maximum</t>
  </si>
  <si>
    <t>Murs extérieurs</t>
  </si>
  <si>
    <t>Murs intérieurs</t>
  </si>
  <si>
    <t>Plancher bas</t>
  </si>
  <si>
    <t>Ponts thermiques</t>
  </si>
  <si>
    <t>ECS</t>
  </si>
  <si>
    <t>Ventilation</t>
  </si>
  <si>
    <t>Photovoltaïque</t>
  </si>
  <si>
    <t>Génération</t>
  </si>
  <si>
    <t>Emission</t>
  </si>
  <si>
    <t>Distribution</t>
  </si>
  <si>
    <t>Type de ventilation</t>
  </si>
  <si>
    <t>Rendement d'échangeur</t>
  </si>
  <si>
    <t>Puissance crête</t>
  </si>
  <si>
    <t>Type de confinement</t>
  </si>
  <si>
    <t>Type d'appareils sanitaires</t>
  </si>
  <si>
    <t>Type d'émetteurs</t>
  </si>
  <si>
    <t>Volume de stockage</t>
  </si>
  <si>
    <t>Constante de refroidissement</t>
  </si>
  <si>
    <t>Variation spatiale</t>
  </si>
  <si>
    <t>Variation temporelle</t>
  </si>
  <si>
    <t>Type de régulation des ventilateurs</t>
  </si>
  <si>
    <t>Inertie quotidienne</t>
  </si>
  <si>
    <t>Inertie séquentielle</t>
  </si>
  <si>
    <t>Surface déperditive</t>
  </si>
  <si>
    <t>Conformité</t>
  </si>
  <si>
    <t>SYSTEMES</t>
  </si>
  <si>
    <t xml:space="preserve">H1b </t>
  </si>
  <si>
    <t>ENVELOPPE</t>
  </si>
  <si>
    <t>DONNEES GENERALES</t>
  </si>
  <si>
    <t>Régulation</t>
  </si>
  <si>
    <t>-</t>
  </si>
  <si>
    <t>Nombre total de points</t>
  </si>
  <si>
    <t>Sans objet</t>
  </si>
  <si>
    <t>Coffres de volets roulants</t>
  </si>
  <si>
    <t>Ponts thermques d'appui / tableau / linteau</t>
  </si>
  <si>
    <t>Calcul du Ue</t>
  </si>
  <si>
    <t>Gravité de l'erreur</t>
  </si>
  <si>
    <t>Surface deperditive</t>
  </si>
  <si>
    <t>Coefficient b</t>
  </si>
  <si>
    <t>Emplacement production</t>
  </si>
  <si>
    <t>Gestion du thermostat / intermittence</t>
  </si>
  <si>
    <t>Capteurs solaires</t>
  </si>
  <si>
    <t>Surface des capteurs</t>
  </si>
  <si>
    <t>Rendement optique</t>
  </si>
  <si>
    <t>Puissance absorbée des ventilateurs</t>
  </si>
  <si>
    <t>Perméabilité du réseau</t>
  </si>
  <si>
    <t>Composants</t>
  </si>
  <si>
    <t>Réseau</t>
  </si>
  <si>
    <t>Orientation / Inclinaison</t>
  </si>
  <si>
    <t>Altitude</t>
  </si>
  <si>
    <t>Nombre de points limite</t>
  </si>
  <si>
    <t>Gravité</t>
  </si>
  <si>
    <t>CONFORMITE A LA RT 2012</t>
  </si>
  <si>
    <t>CONCLUSION</t>
  </si>
  <si>
    <t>BBIOmax</t>
  </si>
  <si>
    <t>Cepmax</t>
  </si>
  <si>
    <t>Ticref</t>
  </si>
  <si>
    <t>Respect BBIO &lt; BBIOmax</t>
  </si>
  <si>
    <t>Respect Cep &lt; Cepmax</t>
  </si>
  <si>
    <t>Respect Tic &lt; Tic réf (le cas échéant)</t>
  </si>
  <si>
    <t>Poids de l'erreur</t>
  </si>
  <si>
    <t>PAROIS OPAQUES</t>
  </si>
  <si>
    <t>Toiture</t>
  </si>
  <si>
    <t>BAIES</t>
  </si>
  <si>
    <t>Saisie conforme</t>
  </si>
  <si>
    <t>Saisie non conforme</t>
  </si>
  <si>
    <t>Commentaire</t>
  </si>
  <si>
    <t>Usage</t>
  </si>
  <si>
    <t>&lt;400m</t>
  </si>
  <si>
    <r>
      <t xml:space="preserve">Isolation minimale des parois entre partie de bâtiment à usage continu et discontinu (U </t>
    </r>
    <r>
      <rPr>
        <sz val="11"/>
        <color indexed="8"/>
        <rFont val="Calibri"/>
        <family val="2"/>
      </rPr>
      <t>≤</t>
    </r>
    <r>
      <rPr>
        <sz val="6.05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0,36W/m².K)</t>
    </r>
  </si>
  <si>
    <r>
      <t>Ratio Ψ &lt; 0,28 W/ (K.m²</t>
    </r>
    <r>
      <rPr>
        <vertAlign val="subscript"/>
        <sz val="11"/>
        <color indexed="8"/>
        <rFont val="Calibri"/>
        <family val="2"/>
      </rPr>
      <t>SRT</t>
    </r>
    <r>
      <rPr>
        <sz val="11"/>
        <color indexed="8"/>
        <rFont val="Calibri"/>
        <family val="2"/>
      </rPr>
      <t>) et L9</t>
    </r>
    <r>
      <rPr>
        <vertAlign val="subscript"/>
        <sz val="11"/>
        <color indexed="8"/>
        <rFont val="Calibri"/>
        <family val="2"/>
      </rPr>
      <t>moyen</t>
    </r>
    <r>
      <rPr>
        <sz val="11"/>
        <color indexed="8"/>
        <rFont val="Calibri"/>
        <family val="2"/>
      </rPr>
      <t xml:space="preserve"> &lt; 0,6 W/(m.K)</t>
    </r>
  </si>
  <si>
    <t>Comptage obligatoire</t>
  </si>
  <si>
    <t>Stipulé rapport</t>
  </si>
  <si>
    <t>Non stipulé rapport</t>
  </si>
  <si>
    <t>1/6 de surface vitrée en MI et LC</t>
  </si>
  <si>
    <t>Part EnR en maisons individuelles</t>
  </si>
  <si>
    <t>Perméabilité à l'air &lt; 0,6 en MI / &lt; 1 en LC</t>
  </si>
  <si>
    <t xml:space="preserve">Dans les circulations et parties communes horizontales et verticales, présence d’un dispositif automatique permettant en cas d’inoccupation :
- Soit abaissement de l’éclairement au niveau réglementaire
- Soit extinction des lumières
En cas d’accès à l’éclairage naturel, présence d’un dispositif permettant une extinction automatique si l’éclairage naturel suffisant.
</t>
  </si>
  <si>
    <t>Système</t>
  </si>
  <si>
    <t>Type de génération / type d'émission</t>
  </si>
  <si>
    <t>Concordance entre rapport et étude thermique</t>
  </si>
  <si>
    <t>Incohérence entre rapport et étude thermique</t>
  </si>
  <si>
    <t>Oui</t>
  </si>
  <si>
    <t>Non</t>
  </si>
  <si>
    <t>Saisie conforme ou valeurs retenues pénalisantes</t>
  </si>
  <si>
    <t>Certification des valeurs</t>
  </si>
  <si>
    <t>Performance retenue justifiée sans justificatif</t>
  </si>
  <si>
    <t>Performance retenue certifiée sans certificat</t>
  </si>
  <si>
    <t>Performance retenue certifiée au lieu de justifiée</t>
  </si>
  <si>
    <t>Saisie en volume chauffé au lieu de hors volume chauffé</t>
  </si>
  <si>
    <t>Sonde de température extérieure saisie sans justificatif</t>
  </si>
  <si>
    <t>Surface d'émission</t>
  </si>
  <si>
    <t>Régulation justifiée sans justificatif</t>
  </si>
  <si>
    <t>Régulation certifiée sans justificatif</t>
  </si>
  <si>
    <t>Pertes au dos</t>
  </si>
  <si>
    <t>Distribution groupe</t>
  </si>
  <si>
    <t>Chauffage / Refroidissement</t>
  </si>
  <si>
    <t>Longueurs de réseaux</t>
  </si>
  <si>
    <t>Circulateur</t>
  </si>
  <si>
    <t>Rapport</t>
  </si>
  <si>
    <t>Rapport détaillé précisant:
- les performances bâti
- les performances des systèmes chauffage / refroidissement, ECS, ventilation, éclairage</t>
  </si>
  <si>
    <t>Rapport complet</t>
  </si>
  <si>
    <t>Linéique manquant conduisant directement au non-respect de l'exigence</t>
  </si>
  <si>
    <t>Erreur sur la valeur de psi conduisant directement au non-respect de l'exigence</t>
  </si>
  <si>
    <t>Erreur sur les dimensions des menuiseries conduisant directement au non-respect de l'exigence</t>
  </si>
  <si>
    <t>Non prises en compte</t>
  </si>
  <si>
    <t>Saisie conforme ou valeur retenue pénalisante</t>
  </si>
  <si>
    <t>Ventilateurs non pris en compte</t>
  </si>
  <si>
    <t>Valeur non justifiée ou non stipulée rapport, P&gt;1,5W/m² en petite vitesse</t>
  </si>
  <si>
    <t>Valeur non justifiée ou non stipulée rapport, P&lt;1,5W/m² en petite vitesse</t>
  </si>
  <si>
    <t>Valeur non justifiée ou non stipulée rapport, P&lt;1W/m² en petite vitesse</t>
  </si>
  <si>
    <t>Réseau hydraulique mais aucune longueur saisie</t>
  </si>
  <si>
    <t>Longueur de distribution du groupe hors volume chauffé non saisie</t>
  </si>
  <si>
    <t>Longueur volume chauffé &lt; 0,6 x surface desservie sans justificatif</t>
  </si>
  <si>
    <t>Classe d'isolation des réseaux</t>
  </si>
  <si>
    <t>Inertie</t>
  </si>
  <si>
    <t>Douche saisie au lieu de baignoire</t>
  </si>
  <si>
    <t>Température de réseau</t>
  </si>
  <si>
    <t>Système saisonnier non pris en compte</t>
  </si>
  <si>
    <t>Type de génération / type d'appoint</t>
  </si>
  <si>
    <t>Titre V</t>
  </si>
  <si>
    <t>Titre V opération nécessaire</t>
  </si>
  <si>
    <t>Système non modélisable directement saisi sans titre V opération</t>
  </si>
  <si>
    <t>Stockage</t>
  </si>
  <si>
    <t>Ballon non saisi (base et/ou appoint)</t>
  </si>
  <si>
    <t>Valeur retenue certifiée au lieu de justifiée</t>
  </si>
  <si>
    <t>Valeur retenue certifiée sans certificat</t>
  </si>
  <si>
    <t>Valeur retenue justifiée sans justificatif</t>
  </si>
  <si>
    <t>Chauffage de nuit sans justificatif</t>
  </si>
  <si>
    <t>Valeur saisie sans justificatif (0,5 par défaut)</t>
  </si>
  <si>
    <t>Performance : rendements / COP</t>
  </si>
  <si>
    <t>Appoint</t>
  </si>
  <si>
    <t>Saisie conforme ou sans objet</t>
  </si>
  <si>
    <t>Non saisi</t>
  </si>
  <si>
    <t>Emplacement stockage</t>
  </si>
  <si>
    <t>Génération (base et appoint)</t>
  </si>
  <si>
    <t>Bâtiment climatisé - système de refroidissement non saisi</t>
  </si>
  <si>
    <t>Longueurs du réseau groupe retenues égales à 0</t>
  </si>
  <si>
    <t>Non pris en compte</t>
  </si>
  <si>
    <t>Valeur saisie non justifiée</t>
  </si>
  <si>
    <t>Puissance retenue égale à 0</t>
  </si>
  <si>
    <t>Débits</t>
  </si>
  <si>
    <t>Débits d'air saisis Bbio</t>
  </si>
  <si>
    <t>Saisie conforme, sans objet ou valeur retenue pénalisante</t>
  </si>
  <si>
    <t>Classe A, B ou C, conforme rapport mais test obligatoire non précisé</t>
  </si>
  <si>
    <t>Classe B, non stipulé rapport</t>
  </si>
  <si>
    <t>Classe C, non stipulé rapport</t>
  </si>
  <si>
    <t>Débits nul</t>
  </si>
  <si>
    <t>Capteurs intégrés retenus avec face arrière ventilée sans justificatif</t>
  </si>
  <si>
    <t>Capteurs intégrés retenus avec face arrière moyennement ventilée sans justificatif</t>
  </si>
  <si>
    <t>Performances retenues certifiées au lieu de justifiées</t>
  </si>
  <si>
    <t>Performances retenues justifiées sans justificatif</t>
  </si>
  <si>
    <t>Performances retenues certifiées sans certificat</t>
  </si>
  <si>
    <t>Saisie conforme ou valeur par défaut</t>
  </si>
  <si>
    <t>Perméabilité à l'air du bâtiment</t>
  </si>
  <si>
    <t>Erreur d'une classe</t>
  </si>
  <si>
    <t>Erreur de 2 classes ou plus</t>
  </si>
  <si>
    <t>Masques</t>
  </si>
  <si>
    <t>Surface des baies</t>
  </si>
  <si>
    <t>Orientation des baies</t>
  </si>
  <si>
    <t>Erreur sur la valeur retenue</t>
  </si>
  <si>
    <t>Gestion des protections</t>
  </si>
  <si>
    <t>Uc non pris en compte</t>
  </si>
  <si>
    <t>Saisie non conforme (intérieure / extérieure, volet / store)</t>
  </si>
  <si>
    <t>Sw des menuiseries sans protection</t>
  </si>
  <si>
    <t>TLw des menuiseries sans protection</t>
  </si>
  <si>
    <t>TLw des menuiseries avec protection</t>
  </si>
  <si>
    <t>Linéiques ponctuels non saisis</t>
  </si>
  <si>
    <t>Linéiques structurels non saisis</t>
  </si>
  <si>
    <t>Linéiques ponctuels et structurels non saisis</t>
  </si>
  <si>
    <t>Valeurs favorables retenues</t>
  </si>
  <si>
    <t>Ponts thermiques structurels / ponctuels</t>
  </si>
  <si>
    <t>Linéiques plancher bas / refend intégrés directement au Ubat</t>
  </si>
  <si>
    <t>Linéiques plancher bas / refend non pris en compte</t>
  </si>
  <si>
    <t>Présence d'un plancher chauffant</t>
  </si>
  <si>
    <t>Pris en compte ou sans objet</t>
  </si>
  <si>
    <t>Linéiques :
- mur extérieur / plancher bas
- mur extérieur / plancher intermédiaire
- mur extérieur / plancher haut</t>
  </si>
  <si>
    <t>Aucun linéique pris en compte</t>
  </si>
  <si>
    <t>Longueurs des linéiques</t>
  </si>
  <si>
    <t>Erreur sur le type de volets roulants retenu</t>
  </si>
  <si>
    <t>Masques proches partiellement pris en compte</t>
  </si>
  <si>
    <t>Masques proches non pris en compte</t>
  </si>
  <si>
    <t>DIVERS</t>
  </si>
  <si>
    <t>Ratio Srt / SHAB</t>
  </si>
  <si>
    <t>Erreur sur le ratio conduisant directement au non-respect de la RT 2012</t>
  </si>
  <si>
    <t>Prise en compte d'un b au lieu du calcul de Ue</t>
  </si>
  <si>
    <t>Longueur du réseau groupe hors volume chauffé retenue égale à 0</t>
  </si>
  <si>
    <t>Classement CE1/CE2
Présence de refroidissement</t>
  </si>
  <si>
    <t>Gestion motorisée, non stipulée rapport</t>
  </si>
  <si>
    <t>Gestion automatique, non stipulée rapport</t>
  </si>
  <si>
    <t>Incohérence sur le type d'émetteurs</t>
  </si>
  <si>
    <t>Incohérence avec le débit saisi au niveau du Cep</t>
  </si>
  <si>
    <t>Ecart de moins de 50% sur la valeur saisie rapport</t>
  </si>
  <si>
    <t>Ecart de plus de 50% sur la valeur saisie rapport</t>
  </si>
  <si>
    <t>Circulateur non saisi</t>
  </si>
  <si>
    <t>Résistance globale saisie</t>
  </si>
  <si>
    <t>Résistance globale réelle</t>
  </si>
  <si>
    <t>Ecart</t>
  </si>
  <si>
    <t>Uw saisi</t>
  </si>
  <si>
    <t>Ratio</t>
  </si>
  <si>
    <t>Saisie conforme ou valeurs tabulées</t>
  </si>
  <si>
    <t>Rendement saisi</t>
  </si>
  <si>
    <t>Rendement réel</t>
  </si>
  <si>
    <t>Puissance saisie</t>
  </si>
  <si>
    <t>Puissance réelle</t>
  </si>
  <si>
    <t>Puissance absorbée des ventilateurs (puissance totale)</t>
  </si>
  <si>
    <t>Débit saisi</t>
  </si>
  <si>
    <t>Débit réel</t>
  </si>
  <si>
    <t>Surface saisie</t>
  </si>
  <si>
    <t>Surface réelle</t>
  </si>
  <si>
    <t>Saisie conforme, sans objet ou valeur pénalisante retenue</t>
  </si>
  <si>
    <t>Fraction du ballon chauffé par l'appoint (0,5 par défaut)</t>
  </si>
  <si>
    <t>Ratio de fuite en volume chauffé (0,25 par défaut)</t>
  </si>
  <si>
    <t>Performance saisie</t>
  </si>
  <si>
    <t>performance réelle</t>
  </si>
  <si>
    <t>Volume saisi</t>
  </si>
  <si>
    <t>Volume réel</t>
  </si>
  <si>
    <t>Cr saisie</t>
  </si>
  <si>
    <t>Cr réelle</t>
  </si>
  <si>
    <t>Erreur</t>
  </si>
  <si>
    <t>a1 saisi</t>
  </si>
  <si>
    <t>a1 réel</t>
  </si>
  <si>
    <t>Coefficient de pertes a1</t>
  </si>
  <si>
    <t>Longueur volume chauffé &lt; 0,2 x surface desservie sans justificatif</t>
  </si>
  <si>
    <t>Respect des Garde fous</t>
  </si>
  <si>
    <t>Uniquement sorties logicielles transmises</t>
  </si>
  <si>
    <t>1 poste RT manquant (bâti / chauffage / refroidissement le cas échéant / ECS / éclairage en tertiaire / ventilation)</t>
  </si>
  <si>
    <t>SHAB vérifiée</t>
  </si>
  <si>
    <t>Srt vérifiée</t>
  </si>
  <si>
    <r>
      <t xml:space="preserve">Saisie conforme / ratio sous estimé / surestimation </t>
    </r>
    <r>
      <rPr>
        <sz val="11"/>
        <color indexed="8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5%</t>
    </r>
  </si>
  <si>
    <t>Surestimation &gt; 15%</t>
  </si>
  <si>
    <t>5 &lt; surestimation ≤ 10%</t>
  </si>
  <si>
    <t>10 &lt; surestimation ≤ 15%</t>
  </si>
  <si>
    <t>Saisie conforme / ratio sous estimé / surestimation ≤ 5%</t>
  </si>
  <si>
    <t>Saisie conforme ou inertie retenue plus faible</t>
  </si>
  <si>
    <t>Résistance thermique globale du mur le plus représenté</t>
  </si>
  <si>
    <t>Résistance thermique globale du plancher haut le plus représenté</t>
  </si>
  <si>
    <t>Résistance thermique globale du plancher bas le plus représenté</t>
  </si>
  <si>
    <t>Uw des menuiseries majoritaires</t>
  </si>
  <si>
    <t>NB : Le rapport prime par rapport aux plans</t>
  </si>
  <si>
    <t>Type de protection (volet roulant PVC / alu, stores, etc…)</t>
  </si>
  <si>
    <t>Erreur &gt;20%</t>
  </si>
  <si>
    <t>Saisie conforme ou erreur ≤ 5%</t>
  </si>
  <si>
    <t>Saisie conforme ou erreur sur S ≤ 5% de la surface</t>
  </si>
  <si>
    <t>Linéiques pris en compte, valeurs ok</t>
  </si>
  <si>
    <t>Régulation certifiée au lieu de justifiée ou robinets thermostatiques avec VT≥0,4K sans justificatif</t>
  </si>
  <si>
    <t>Erreur &gt; 20%</t>
  </si>
  <si>
    <t>Incohérence entre rapport et étude thermique, usages bureaux, enseignement, industrie, crèche, université, commerces, aérogare, tribunal</t>
  </si>
  <si>
    <t>Incohérence entre rapport et étude thermique, usages EHPA/EHPAD, cité U, foyers, restauration, hopitaux, gymnase, hotels, internats, établissement de santé</t>
  </si>
  <si>
    <t>Erreur &gt; 20% de la valeur rapport</t>
  </si>
  <si>
    <t>Incohérence entre rapport et étude thermique ou système inadapté (hygro B en tertiaire)</t>
  </si>
  <si>
    <t>2 postes RT manquants (bâti / chauffage / refroidissement le cas échéant / ECS / éclairage en tertiaire / ventilation)</t>
  </si>
  <si>
    <t>3 postes RT manquants (bâti / chauffage / refroidissement le cas échéant / ECS / éclairage en tertiaire / ventilation)</t>
  </si>
  <si>
    <t>valeur retenue &lt; 0,2 non stipulé dans le rapport</t>
  </si>
  <si>
    <t>Incohérence sur la surface / le périmètre ou calcul Ue + b</t>
  </si>
  <si>
    <t>Oubli de 1 catégorie, ou 1 catégorie sous-estimée (&gt;20%)</t>
  </si>
  <si>
    <t>Oubli de 2 catégories, ou 2 catégories sous-estimées (&gt;20%)</t>
  </si>
  <si>
    <t>Valeur non justifiée ou non stipulée rapport, Uc &lt; 0,6 / h=30</t>
  </si>
  <si>
    <t>Classe B saisie contre classe A stipulée rapport ou classe C saisie contre classe B stipulée rapport</t>
  </si>
  <si>
    <t>Classe A, non stipulé rapport ou classe C saisie contre classe A stipulée rapport</t>
  </si>
  <si>
    <t>Saisie conforme, valeur retenue égale à 0,6 ou valeur retenue &gt; valeur rapport</t>
  </si>
  <si>
    <t>Mesure de la perméabilité à l'air du bâtiment</t>
  </si>
  <si>
    <t>Mesure obligatoire spécifiée rapport</t>
  </si>
  <si>
    <t>Mesure obligatoire non spécifiée rapport</t>
  </si>
  <si>
    <t>Protections</t>
  </si>
  <si>
    <t>Divers</t>
  </si>
  <si>
    <t>S &lt; ((SHAB / nb niveaux) - S plancher non déperditive sur autre zone)</t>
  </si>
  <si>
    <t>S &lt; 0,9 x ((SHAB / nb niveaux) - S plancher non déperditive sur autre zone)</t>
  </si>
  <si>
    <t>S &lt; 0,8 x ((SHAB / nb niveaux) - S plancher non déperditive sur autre zone)</t>
  </si>
  <si>
    <t>S ≥ ((SHAB / nb niveaux) - S plancher non déperditive sur autre zone)</t>
  </si>
  <si>
    <r>
      <t xml:space="preserve">Performance : rendements / COP / EER
</t>
    </r>
    <r>
      <rPr>
        <i/>
        <sz val="11"/>
        <color indexed="8"/>
        <rFont val="Calibri"/>
        <family val="2"/>
      </rPr>
      <t>Dans le cas notamment d'une machine réversible, retenir l'erreur maximale chaud ou froid</t>
    </r>
  </si>
  <si>
    <t>Régulation automatique, fonctionnement permanent des ventilateurs, sans justificatif</t>
  </si>
  <si>
    <t>Régulation automatique, arrêt possible des ventilateurs, sans justificatif</t>
  </si>
  <si>
    <t>Régulation automatique, arrêt possible des ventilateurs au lieu de fonctionnement permanent</t>
  </si>
  <si>
    <t>Uw réel ou rapport</t>
  </si>
  <si>
    <t>Référence projet</t>
  </si>
  <si>
    <t>Nom instructeur</t>
  </si>
  <si>
    <t>NB : Par réel, on entend issu d'un certificat / justificatif</t>
  </si>
  <si>
    <t>Analyse à effectuer sur la zone principale</t>
  </si>
  <si>
    <t>Total Points retenu</t>
  </si>
  <si>
    <t>Numéro de dossier</t>
  </si>
  <si>
    <t>Puissance surestimée de moins de 5%</t>
  </si>
  <si>
    <t>Puissance surestimée de plus de 5%</t>
  </si>
  <si>
    <t>Version grille : 18/10/2022</t>
  </si>
  <si>
    <r>
      <t xml:space="preserve">NB : Lorsqu'un item est pénalisé au niveau du rapport (absence), </t>
    </r>
    <r>
      <rPr>
        <b/>
        <u/>
        <sz val="11"/>
        <color indexed="10"/>
        <rFont val="Calibri"/>
        <family val="2"/>
      </rPr>
      <t>ne pas repénaliser les performances</t>
    </r>
    <r>
      <rPr>
        <b/>
        <sz val="11"/>
        <color indexed="10"/>
        <rFont val="Calibri"/>
        <family val="2"/>
      </rPr>
      <t xml:space="preserve"> dans les paragraphes suivants correspondants (bâti / systèmes)</t>
    </r>
  </si>
  <si>
    <t>Saisie conforme ou inertie retenue plus faible ou inertie quotidienne déjà pénalisée</t>
  </si>
  <si>
    <t>Inertie saisie détaillée sans prise en compte des revêtements (sol, faux-plafond, etc…)</t>
  </si>
  <si>
    <t>Erreur ≤ 2% ou valeur retenue pénalisante</t>
  </si>
  <si>
    <t>2% &lt; Erreur ≤ 5%</t>
  </si>
  <si>
    <t>Saisie cohérente ou 1 seule émission</t>
  </si>
  <si>
    <t>Saisie incohérente (si émissions multiples dans un même groupe - écart &gt; 5m²)</t>
  </si>
  <si>
    <t>Chauffage : retenu classe A au lieu de B3 ou classe B au lieu de C</t>
  </si>
  <si>
    <t>Chauffage : retenu classe A au lieu de C</t>
  </si>
  <si>
    <t>Poêle pris sur 1 niveau au lieu de 2</t>
  </si>
  <si>
    <t>Erreur sur la hauteur de local (hors classes A et B1 en chauffage et hors classe C en refroidissement )</t>
  </si>
  <si>
    <t>Prise en compte de détecteurs de présence sans justificatif (delta VT=0,15K), ou variation temporelle certifiée &lt; 0,2K émetteurs effet joule direct</t>
  </si>
  <si>
    <t>Erreur sur S &lt; 20% de la surface totale ou erreur ≤ 0,2K</t>
  </si>
  <si>
    <t>Erreur &gt; 0,2K ou variation temporelle certifiée &lt; 0,4K hors émetteurs effet joule direct</t>
  </si>
  <si>
    <t>Uniquement Uf et Ug stipulés rapport (aucune indication sur Uw)</t>
  </si>
  <si>
    <t>Robinets électroniques ou temporisateurs saisis au lieu de mitigeurs thermostatiques ou mécaniques économes (ECAU C3 ou CH3)</t>
  </si>
  <si>
    <t>Mitigeurs thermostatiques ou mitigeurs mécaniques économes (ECAU C3 ou CH3) saisis sans justificatif</t>
  </si>
  <si>
    <t>Robinets électroniques ou temporisateurs saisis sans justificatifs</t>
  </si>
  <si>
    <t>Saisie conforme (erreur ≤ 2%)</t>
  </si>
  <si>
    <t>Maison individuelle</t>
  </si>
  <si>
    <t xml:space="preserve">CE1 </t>
  </si>
  <si>
    <r>
      <t xml:space="preserve">0,5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valeur retenue &lt; 0,6 non stipulé dans le rapport</t>
    </r>
  </si>
  <si>
    <r>
      <t xml:space="preserve">0,4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valeur retenue &lt; 0,5 non stipulé dans le rapport</t>
    </r>
  </si>
  <si>
    <r>
      <t xml:space="preserve">0,3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valeur retenue &lt; 0,4 non stipulé dans le rapport</t>
    </r>
  </si>
  <si>
    <r>
      <t xml:space="preserve">0,2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valeur retenue &lt; 0,3 non stipulé dans le rapport</t>
    </r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</si>
  <si>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10%</t>
    </r>
  </si>
  <si>
    <r>
      <t xml:space="preserve">10%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20%</t>
    </r>
  </si>
  <si>
    <r>
      <t xml:space="preserve">Saisie conforme ou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5%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</si>
  <si>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</rPr>
      <t>0,9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</si>
  <si>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</rPr>
      <t>0,8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</si>
  <si>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</rPr>
      <t>0,7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</si>
  <si>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</rPr>
      <t>0,6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</si>
  <si>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</rPr>
      <t>0,5 sans justificatif</t>
    </r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</si>
  <si>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10% </t>
    </r>
  </si>
  <si>
    <r>
      <t xml:space="preserve">S </t>
    </r>
    <r>
      <rPr>
        <sz val="11"/>
        <rFont val="Calibri"/>
        <family val="2"/>
      </rPr>
      <t>≥ ((SHAB / nb niveaux) - S plancher non déperditive sur autre zone)</t>
    </r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</si>
  <si>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</rPr>
      <t>0,45 sans justificatif</t>
    </r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</si>
  <si>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</rPr>
      <t>0,5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</si>
  <si>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</rPr>
      <t>0,55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</si>
  <si>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</rPr>
      <t>0,6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</si>
  <si>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</rPr>
      <t>0,2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</si>
  <si>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</rPr>
      <t>0,3 sans justificatif</t>
    </r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</si>
  <si>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</rPr>
      <t>0,55 sans justificatif</t>
    </r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</si>
  <si>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</rPr>
      <t>0,6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</si>
  <si>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</rPr>
      <t>0,65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</si>
  <si>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</rPr>
      <t>0,7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</si>
  <si>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</rPr>
      <t>0,2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</si>
  <si>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</rPr>
      <t>0,3 sans justificatif</t>
    </r>
  </si>
  <si>
    <r>
      <t xml:space="preserve">Valeur non justifiée ou non stipulée rapport, 1,4 </t>
    </r>
    <r>
      <rPr>
        <sz val="11"/>
        <rFont val="Calibri"/>
        <family val="2"/>
      </rPr>
      <t xml:space="preserve">≤ </t>
    </r>
    <r>
      <rPr>
        <sz val="11"/>
        <rFont val="Calibri"/>
        <family val="2"/>
      </rPr>
      <t>Uc &lt; 1,8 / h=30</t>
    </r>
  </si>
  <si>
    <r>
      <t xml:space="preserve">Valeur non justifiée ou non stipulée rapport, 1 </t>
    </r>
    <r>
      <rPr>
        <sz val="11"/>
        <rFont val="Calibri"/>
        <family val="2"/>
      </rPr>
      <t xml:space="preserve">≤ </t>
    </r>
    <r>
      <rPr>
        <sz val="11"/>
        <rFont val="Calibri"/>
        <family val="2"/>
      </rPr>
      <t>Uc &lt; 1,4 / h=30</t>
    </r>
  </si>
  <si>
    <r>
      <t xml:space="preserve">Valeur non justifiée ou non stipulée rapport, 0,6 </t>
    </r>
    <r>
      <rPr>
        <sz val="11"/>
        <rFont val="Calibri"/>
        <family val="2"/>
      </rPr>
      <t xml:space="preserve">≤ </t>
    </r>
    <r>
      <rPr>
        <sz val="11"/>
        <rFont val="Calibri"/>
        <family val="2"/>
      </rPr>
      <t>Uc &lt; 1 / h=30</t>
    </r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</si>
  <si>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10% et/ou oubli baies toiture</t>
    </r>
  </si>
  <si>
    <r>
      <t xml:space="preserve">Saisie conforme ou erreur sur S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5% de la surface</t>
    </r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</si>
  <si>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10% de la surface</t>
    </r>
  </si>
  <si>
    <r>
      <t xml:space="preserve">10%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20% de la surface</t>
    </r>
  </si>
  <si>
    <r>
      <t>Erreur sur S &gt;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20% de la surface</t>
    </r>
  </si>
  <si>
    <r>
      <t xml:space="preserve">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5%</t>
    </r>
  </si>
  <si>
    <r>
      <t xml:space="preserve">Erreur de calcul et pertes </t>
    </r>
    <r>
      <rPr>
        <sz val="11"/>
        <rFont val="Calibri"/>
        <family val="2"/>
      </rPr>
      <t>≤ 3%</t>
    </r>
  </si>
  <si>
    <r>
      <t xml:space="preserve">Erreur de calcul et pertes </t>
    </r>
    <r>
      <rPr>
        <sz val="11"/>
        <rFont val="Calibri"/>
        <family val="2"/>
      </rPr>
      <t>≤ 2%</t>
    </r>
  </si>
  <si>
    <r>
      <t xml:space="preserve">Erreur de calcul et pertes </t>
    </r>
    <r>
      <rPr>
        <sz val="11"/>
        <rFont val="Calibri"/>
        <family val="2"/>
      </rPr>
      <t>≤ 1%</t>
    </r>
  </si>
  <si>
    <r>
      <t>Valeur non justifiée ou non stipulée rapport, P</t>
    </r>
    <r>
      <rPr>
        <sz val="11"/>
        <rFont val="Calibri"/>
        <family val="2"/>
      </rPr>
      <t>≥20W/logement</t>
    </r>
  </si>
  <si>
    <r>
      <t>Valeur non justifiée ou non stipulée rapport, 10</t>
    </r>
    <r>
      <rPr>
        <sz val="11"/>
        <rFont val="Calibri"/>
        <family val="2"/>
      </rPr>
      <t>≤</t>
    </r>
    <r>
      <rPr>
        <sz val="11"/>
        <rFont val="Calibri"/>
        <family val="2"/>
      </rPr>
      <t>P</t>
    </r>
    <r>
      <rPr>
        <sz val="11"/>
        <rFont val="Calibri"/>
        <family val="2"/>
      </rPr>
      <t>&lt;20W/logement</t>
    </r>
  </si>
  <si>
    <r>
      <t>Valeur non justifiée ou non stipulée rapport, P</t>
    </r>
    <r>
      <rPr>
        <sz val="11"/>
        <rFont val="Calibri"/>
        <family val="2"/>
      </rPr>
      <t>&lt;10W/logement</t>
    </r>
  </si>
  <si>
    <r>
      <t xml:space="preserve">Non stipulé rapport, classe </t>
    </r>
    <r>
      <rPr>
        <sz val="11"/>
        <rFont val="Calibri"/>
        <family val="2"/>
      </rPr>
      <t>≥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1 en volume chauffé</t>
    </r>
  </si>
  <si>
    <r>
      <t xml:space="preserve">Non stipulé rapport, classe </t>
    </r>
    <r>
      <rPr>
        <sz val="11"/>
        <rFont val="Calibri"/>
        <family val="2"/>
      </rPr>
      <t>≥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2 hors volume chauffé</t>
    </r>
  </si>
  <si>
    <r>
      <t xml:space="preserve">Non stipulé rapport, classe </t>
    </r>
    <r>
      <rPr>
        <sz val="11"/>
        <rFont val="Calibri"/>
        <family val="2"/>
      </rPr>
      <t>≥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1 en volume chauffé ET classe ≥ 2 hors volume chauffé</t>
    </r>
  </si>
  <si>
    <r>
      <t xml:space="preserve">10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20% de la valeur rapport</t>
    </r>
  </si>
  <si>
    <r>
      <t xml:space="preserve">Erreur </t>
    </r>
    <r>
      <rPr>
        <sz val="11"/>
        <rFont val="Calibri"/>
        <family val="2"/>
      </rPr>
      <t>≥</t>
    </r>
    <r>
      <rPr>
        <sz val="11"/>
        <rFont val="Calibri"/>
        <family val="2"/>
      </rPr>
      <t xml:space="preserve"> 10% sur la valeur certifiée</t>
    </r>
  </si>
  <si>
    <r>
      <t xml:space="preserve">10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20%</t>
    </r>
  </si>
  <si>
    <r>
      <t xml:space="preserve">Erreur sur l'inclinaison </t>
    </r>
    <r>
      <rPr>
        <sz val="11"/>
        <rFont val="Calibri"/>
        <family val="2"/>
      </rPr>
      <t>≥</t>
    </r>
    <r>
      <rPr>
        <sz val="11"/>
        <rFont val="Calibri"/>
        <family val="2"/>
      </rPr>
      <t>10°</t>
    </r>
  </si>
  <si>
    <r>
      <t xml:space="preserve">Erreur sur l'orientation </t>
    </r>
    <r>
      <rPr>
        <sz val="11"/>
        <rFont val="Calibri"/>
        <family val="2"/>
      </rPr>
      <t>≥</t>
    </r>
    <r>
      <rPr>
        <sz val="11"/>
        <rFont val="Calibri"/>
        <family val="2"/>
      </rPr>
      <t>45°</t>
    </r>
  </si>
  <si>
    <r>
      <t xml:space="preserve">Erreur sur l'orientation </t>
    </r>
    <r>
      <rPr>
        <sz val="11"/>
        <rFont val="Calibri"/>
        <family val="2"/>
      </rPr>
      <t>≥</t>
    </r>
    <r>
      <rPr>
        <sz val="11"/>
        <rFont val="Calibri"/>
        <family val="2"/>
      </rPr>
      <t xml:space="preserve">45° ET l'inclinaison </t>
    </r>
    <r>
      <rPr>
        <sz val="11"/>
        <rFont val="Calibri"/>
        <family val="2"/>
      </rPr>
      <t>≥</t>
    </r>
    <r>
      <rPr>
        <sz val="11"/>
        <rFont val="Calibri"/>
        <family val="2"/>
      </rPr>
      <t>10°</t>
    </r>
  </si>
  <si>
    <r>
      <t xml:space="preserve">Erreur </t>
    </r>
    <r>
      <rPr>
        <sz val="11"/>
        <rFont val="Calibri"/>
        <family val="2"/>
      </rPr>
      <t>≥</t>
    </r>
    <r>
      <rPr>
        <sz val="11"/>
        <rFont val="Calibri"/>
        <family val="2"/>
      </rPr>
      <t xml:space="preserve"> 5%</t>
    </r>
  </si>
  <si>
    <r>
      <t xml:space="preserve">Erreur </t>
    </r>
    <r>
      <rPr>
        <sz val="11"/>
        <rFont val="Calibri"/>
        <family val="2"/>
      </rPr>
      <t>≥1</t>
    </r>
    <r>
      <rPr>
        <sz val="11"/>
        <rFont val="Calibri"/>
        <family val="2"/>
      </rPr>
      <t>0%</t>
    </r>
  </si>
  <si>
    <r>
      <t xml:space="preserve">T </t>
    </r>
    <r>
      <rPr>
        <sz val="11"/>
        <rFont val="Calibri"/>
        <family val="2"/>
      </rPr>
      <t>≤ 45°C sans justificatif</t>
    </r>
  </si>
  <si>
    <r>
      <t xml:space="preserve">Saisie conforme (erreur </t>
    </r>
    <r>
      <rPr>
        <sz val="11"/>
        <rFont val="Calibri"/>
        <family val="2"/>
      </rPr>
      <t>≤ 2%)</t>
    </r>
  </si>
  <si>
    <r>
      <t xml:space="preserve">2% &lt; Erreur </t>
    </r>
    <r>
      <rPr>
        <sz val="11"/>
        <rFont val="Calibri"/>
        <family val="2"/>
      </rPr>
      <t>≤ 5%</t>
    </r>
  </si>
  <si>
    <r>
      <t xml:space="preserve">5% &lt; Erreur </t>
    </r>
    <r>
      <rPr>
        <sz val="11"/>
        <rFont val="Calibri"/>
        <family val="2"/>
      </rPr>
      <t>≤ 10%</t>
    </r>
  </si>
  <si>
    <r>
      <t xml:space="preserve">10% &lt; Erreur </t>
    </r>
    <r>
      <rPr>
        <sz val="11"/>
        <rFont val="Calibri"/>
        <family val="2"/>
      </rPr>
      <t>≤ 15%</t>
    </r>
  </si>
  <si>
    <r>
      <t xml:space="preserve">15% &lt; Erreur </t>
    </r>
    <r>
      <rPr>
        <sz val="11"/>
        <rFont val="Calibri"/>
        <family val="2"/>
      </rPr>
      <t>≤ 20%</t>
    </r>
  </si>
  <si>
    <r>
      <t xml:space="preserve">Erreur </t>
    </r>
    <r>
      <rPr>
        <sz val="11"/>
        <rFont val="Calibri"/>
        <family val="2"/>
      </rPr>
      <t>&gt; 20%</t>
    </r>
  </si>
  <si>
    <r>
      <t xml:space="preserve">5 &lt; Erreur </t>
    </r>
    <r>
      <rPr>
        <sz val="11"/>
        <rFont val="Calibri"/>
        <family val="2"/>
      </rPr>
      <t>≤</t>
    </r>
    <r>
      <rPr>
        <sz val="11"/>
        <rFont val="Calibri"/>
        <family val="2"/>
      </rPr>
      <t xml:space="preserve"> 10%</t>
    </r>
  </si>
  <si>
    <r>
      <t>Erreur sur l'inclinaison (</t>
    </r>
    <r>
      <rPr>
        <sz val="11"/>
        <rFont val="Calibri"/>
        <family val="2"/>
      </rPr>
      <t>≥</t>
    </r>
    <r>
      <rPr>
        <sz val="11"/>
        <rFont val="Calibri"/>
        <family val="2"/>
      </rPr>
      <t>10°)</t>
    </r>
  </si>
  <si>
    <r>
      <t>Erreur sur l'orientation (</t>
    </r>
    <r>
      <rPr>
        <sz val="11"/>
        <rFont val="Calibri"/>
        <family val="2"/>
      </rPr>
      <t>≥</t>
    </r>
    <r>
      <rPr>
        <sz val="11"/>
        <rFont val="Calibri"/>
        <family val="2"/>
      </rPr>
      <t>45°)</t>
    </r>
  </si>
  <si>
    <r>
      <t>Erreur sur l'orientation (</t>
    </r>
    <r>
      <rPr>
        <sz val="11"/>
        <rFont val="Calibri"/>
        <family val="2"/>
      </rPr>
      <t>≥</t>
    </r>
    <r>
      <rPr>
        <sz val="11"/>
        <rFont val="Calibri"/>
        <family val="2"/>
      </rPr>
      <t>45°) ET l'inclinaison (</t>
    </r>
    <r>
      <rPr>
        <sz val="11"/>
        <rFont val="Calibri"/>
        <family val="2"/>
      </rPr>
      <t>≥</t>
    </r>
    <r>
      <rPr>
        <sz val="11"/>
        <rFont val="Calibri"/>
        <family val="2"/>
      </rPr>
      <t>10°)</t>
    </r>
  </si>
  <si>
    <r>
      <t xml:space="preserve">Débits d'air saisis Cep - </t>
    </r>
    <r>
      <rPr>
        <sz val="11"/>
        <rFont val="Calibri"/>
        <family val="2"/>
      </rPr>
      <t>Cdep compris</t>
    </r>
  </si>
  <si>
    <r>
      <t>Baies PVC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si baies PVC majoritaires</t>
    </r>
  </si>
  <si>
    <r>
      <t>Baies alu</t>
    </r>
    <r>
      <rPr>
        <b/>
        <sz val="11"/>
        <rFont val="Calibri"/>
        <family val="2"/>
      </rPr>
      <t xml:space="preserve"> si baies alu majoritaires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</si>
</sst>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8"/>
      <name val="Calibri"/>
      <family val="2"/>
    </font>
    <font>
      <sz val="6.05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sz val="11"/>
      <name val="Calibri"/>
      <family val="2"/>
    </font>
    <font>
      <sz val="6.05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2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/>
    </xf>
    <xf numFmtId="0" fontId="0" fillId="5" borderId="0" xfId="0" applyFill="1" applyBorder="1" applyAlignment="1">
      <alignment horizontal="left" vertical="center" wrapText="1"/>
    </xf>
    <xf numFmtId="0" fontId="0" fillId="3" borderId="2" xfId="0" quotePrefix="1" applyFill="1" applyBorder="1" applyAlignment="1">
      <alignment horizontal="center" vertical="center" wrapText="1"/>
    </xf>
    <xf numFmtId="0" fontId="0" fillId="3" borderId="2" xfId="0" quotePrefix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2" xfId="0" quotePrefix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8" fillId="3" borderId="6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19" fillId="3" borderId="8" xfId="0" applyFont="1" applyFill="1" applyBorder="1" applyAlignment="1">
      <alignment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0" xfId="0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5" fillId="4" borderId="12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right" vertical="center" wrapText="1"/>
    </xf>
    <xf numFmtId="0" fontId="0" fillId="3" borderId="3" xfId="0" applyFill="1" applyBorder="1" applyAlignment="1">
      <alignment horizontal="right" vertical="center" wrapText="1"/>
    </xf>
    <xf numFmtId="166" fontId="0" fillId="9" borderId="1" xfId="0" applyNumberFormat="1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7" borderId="1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3" borderId="3" xfId="0" applyFont="1" applyFill="1" applyBorder="1" applyAlignment="1">
      <alignment horizontal="right" vertical="center" wrapText="1"/>
    </xf>
    <xf numFmtId="2" fontId="0" fillId="9" borderId="1" xfId="0" applyNumberFormat="1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right" vertical="center" wrapText="1"/>
    </xf>
    <xf numFmtId="0" fontId="0" fillId="3" borderId="14" xfId="0" applyFill="1" applyBorder="1" applyAlignment="1">
      <alignment horizontal="righ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20" fillId="3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vertical="top" wrapText="1"/>
    </xf>
    <xf numFmtId="0" fontId="0" fillId="3" borderId="6" xfId="0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right" vertical="center"/>
    </xf>
    <xf numFmtId="0" fontId="13" fillId="3" borderId="2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 wrapText="1"/>
    </xf>
    <xf numFmtId="0" fontId="0" fillId="3" borderId="0" xfId="0" quotePrefix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8" fillId="3" borderId="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2" xfId="0" quotePrefix="1" applyFont="1" applyFill="1" applyBorder="1" applyAlignment="1">
      <alignment horizontal="center" vertical="center" wrapText="1"/>
    </xf>
    <xf numFmtId="0" fontId="18" fillId="3" borderId="5" xfId="0" quotePrefix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ont>
        <color rgb="FF00B05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2</xdr:row>
      <xdr:rowOff>104775</xdr:rowOff>
    </xdr:from>
    <xdr:to>
      <xdr:col>3</xdr:col>
      <xdr:colOff>3733800</xdr:colOff>
      <xdr:row>4</xdr:row>
      <xdr:rowOff>85725</xdr:rowOff>
    </xdr:to>
    <xdr:pic>
      <xdr:nvPicPr>
        <xdr:cNvPr id="1043" name="Image 1">
          <a:extLst>
            <a:ext uri="{FF2B5EF4-FFF2-40B4-BE49-F238E27FC236}">
              <a16:creationId xmlns:a16="http://schemas.microsoft.com/office/drawing/2014/main" id="{4CA5B301-EB36-6491-D01F-49F1BC92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23900"/>
          <a:ext cx="2400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2"/>
  <sheetViews>
    <sheetView tabSelected="1" view="pageBreakPreview" zoomScale="55" zoomScaleNormal="55" zoomScaleSheetLayoutView="55" zoomScalePageLayoutView="55" workbookViewId="0">
      <selection activeCell="E6" sqref="E6"/>
    </sheetView>
  </sheetViews>
  <sheetFormatPr baseColWidth="10" defaultRowHeight="15" x14ac:dyDescent="0.25"/>
  <cols>
    <col min="1" max="1" width="4.5703125" style="4" customWidth="1"/>
    <col min="2" max="2" width="30.7109375" style="4" customWidth="1"/>
    <col min="3" max="3" width="58.28515625" style="4" customWidth="1"/>
    <col min="4" max="4" width="73" style="4" customWidth="1"/>
    <col min="5" max="5" width="54.5703125" style="4" customWidth="1"/>
    <col min="6" max="6" width="9.7109375" style="1" customWidth="1"/>
    <col min="7" max="7" width="12.28515625" style="4" customWidth="1"/>
    <col min="8" max="9" width="12.85546875" style="4" customWidth="1"/>
    <col min="10" max="10" width="4" style="4" customWidth="1"/>
    <col min="11" max="11" width="31.7109375" style="4" hidden="1" customWidth="1"/>
    <col min="12" max="12" width="36.140625" style="4" hidden="1" customWidth="1"/>
    <col min="13" max="13" width="50.5703125" style="4" hidden="1" customWidth="1"/>
    <col min="14" max="14" width="38.28515625" style="4" hidden="1" customWidth="1"/>
    <col min="15" max="17" width="31.7109375" style="4" hidden="1" customWidth="1"/>
    <col min="18" max="18" width="2.5703125" style="4" hidden="1" customWidth="1"/>
    <col min="19" max="19" width="42.5703125" style="4" customWidth="1"/>
    <col min="20" max="20" width="38.5703125" style="4" customWidth="1"/>
    <col min="21" max="21" width="38.42578125" style="4" customWidth="1"/>
    <col min="22" max="22" width="44.7109375" style="4" customWidth="1"/>
    <col min="23" max="23" width="46" style="4" customWidth="1"/>
    <col min="24" max="24" width="40" style="4" customWidth="1"/>
    <col min="25" max="25" width="52" style="4" customWidth="1"/>
    <col min="26" max="16384" width="11.42578125" style="4"/>
  </cols>
  <sheetData>
    <row r="2" spans="1:25" ht="33.75" customHeight="1" x14ac:dyDescent="0.25">
      <c r="B2" s="123" t="s">
        <v>283</v>
      </c>
      <c r="C2" s="108"/>
      <c r="I2" s="122" t="s">
        <v>286</v>
      </c>
      <c r="S2" s="120"/>
      <c r="T2" s="120"/>
      <c r="U2" s="120"/>
      <c r="V2" s="120"/>
      <c r="W2" s="120"/>
      <c r="X2" s="120"/>
      <c r="Y2" s="120"/>
    </row>
    <row r="3" spans="1:25" ht="36.75" customHeight="1" x14ac:dyDescent="0.25">
      <c r="B3" s="107" t="s">
        <v>278</v>
      </c>
      <c r="C3" s="108"/>
    </row>
    <row r="4" spans="1:25" ht="36.75" customHeight="1" x14ac:dyDescent="0.25">
      <c r="B4" s="107" t="s">
        <v>279</v>
      </c>
      <c r="C4" s="108"/>
    </row>
    <row r="6" spans="1:25" ht="27" customHeight="1" x14ac:dyDescent="0.25">
      <c r="B6" s="109" t="s">
        <v>281</v>
      </c>
    </row>
    <row r="7" spans="1:25" ht="27" customHeight="1" x14ac:dyDescent="0.25">
      <c r="B7" s="109"/>
    </row>
    <row r="8" spans="1:25" x14ac:dyDescent="0.25">
      <c r="B8" s="64"/>
      <c r="C8" s="64"/>
      <c r="D8" s="64"/>
    </row>
    <row r="9" spans="1:25" ht="30" customHeight="1" x14ac:dyDescent="0.25">
      <c r="B9" s="94" t="s">
        <v>53</v>
      </c>
      <c r="C9" s="111">
        <v>80</v>
      </c>
      <c r="E9" s="1"/>
    </row>
    <row r="10" spans="1:25" ht="30" customHeight="1" x14ac:dyDescent="0.25">
      <c r="B10" s="11" t="s">
        <v>34</v>
      </c>
      <c r="C10" s="9">
        <f>SUMPRODUCT($G$15:$G$181,H15:H181)</f>
        <v>0</v>
      </c>
      <c r="E10" s="1"/>
    </row>
    <row r="11" spans="1:25" ht="30" customHeight="1" x14ac:dyDescent="0.25">
      <c r="B11" s="95" t="s">
        <v>56</v>
      </c>
      <c r="C11" s="12" t="str">
        <f>IF(C10&lt;=C9,"AVIS FAVORABLE","AVIS DEFAVORABLE")</f>
        <v>AVIS FAVORABLE</v>
      </c>
      <c r="E11" s="1"/>
    </row>
    <row r="12" spans="1:25" x14ac:dyDescent="0.25">
      <c r="S12" s="142" t="s">
        <v>54</v>
      </c>
      <c r="T12" s="142"/>
      <c r="U12" s="142"/>
      <c r="V12" s="142"/>
      <c r="W12" s="142"/>
      <c r="X12" s="142"/>
      <c r="Y12" s="142"/>
    </row>
    <row r="13" spans="1:25" ht="43.5" customHeight="1" x14ac:dyDescent="0.25">
      <c r="A13" s="64"/>
      <c r="B13" s="97"/>
      <c r="C13" s="97"/>
      <c r="G13" s="14" t="s">
        <v>39</v>
      </c>
      <c r="H13" s="119" t="s">
        <v>63</v>
      </c>
      <c r="I13" s="110" t="s">
        <v>282</v>
      </c>
      <c r="K13" s="64"/>
      <c r="L13" s="64"/>
      <c r="M13" s="64"/>
      <c r="N13" s="64"/>
      <c r="O13" s="64"/>
      <c r="P13" s="64"/>
      <c r="Q13" s="64"/>
      <c r="S13" s="70">
        <v>0</v>
      </c>
      <c r="T13" s="70">
        <v>0.2</v>
      </c>
      <c r="U13" s="70">
        <v>0.4</v>
      </c>
      <c r="V13" s="70">
        <v>0.5</v>
      </c>
      <c r="W13" s="70">
        <v>0.6</v>
      </c>
      <c r="X13" s="70">
        <v>0.8</v>
      </c>
      <c r="Y13" s="70">
        <v>1</v>
      </c>
    </row>
    <row r="14" spans="1:25" ht="30" customHeight="1" x14ac:dyDescent="0.25">
      <c r="B14" s="65" t="s">
        <v>55</v>
      </c>
      <c r="C14" s="13"/>
      <c r="D14" s="17" t="s">
        <v>27</v>
      </c>
      <c r="E14" s="17" t="s">
        <v>69</v>
      </c>
      <c r="S14" s="70"/>
      <c r="T14" s="70"/>
      <c r="U14" s="70"/>
      <c r="V14" s="70"/>
      <c r="W14" s="70"/>
      <c r="X14" s="70"/>
      <c r="Y14" s="70"/>
    </row>
    <row r="15" spans="1:25" ht="30" customHeight="1" x14ac:dyDescent="0.25">
      <c r="B15" s="16" t="s">
        <v>57</v>
      </c>
      <c r="C15" s="58" t="s">
        <v>60</v>
      </c>
      <c r="D15" s="70" t="s">
        <v>85</v>
      </c>
      <c r="E15" s="70"/>
      <c r="F15" s="4"/>
      <c r="G15" s="70">
        <f>HLOOKUP(D15,S15:$Y$182,ROWS(S15:$Y$182),FALSE)</f>
        <v>0</v>
      </c>
      <c r="H15" s="70">
        <v>500</v>
      </c>
      <c r="I15" s="70">
        <f t="shared" ref="I15:I28" si="0">G15*H15</f>
        <v>0</v>
      </c>
      <c r="K15" s="70" t="s">
        <v>85</v>
      </c>
      <c r="L15" s="70" t="s">
        <v>86</v>
      </c>
      <c r="S15" s="70" t="str">
        <f t="shared" ref="S15:S20" si="1">K15</f>
        <v>Oui</v>
      </c>
      <c r="T15" s="70"/>
      <c r="U15" s="70"/>
      <c r="V15" s="70"/>
      <c r="W15" s="70"/>
      <c r="X15" s="70"/>
      <c r="Y15" s="70" t="str">
        <f>L15</f>
        <v>Non</v>
      </c>
    </row>
    <row r="16" spans="1:25" ht="30" customHeight="1" x14ac:dyDescent="0.25">
      <c r="B16" s="16" t="s">
        <v>58</v>
      </c>
      <c r="C16" s="58" t="s">
        <v>61</v>
      </c>
      <c r="D16" s="70" t="s">
        <v>85</v>
      </c>
      <c r="E16" s="70"/>
      <c r="F16" s="4"/>
      <c r="G16" s="70">
        <f>HLOOKUP(D16,S16:$Y$182,ROWS(S16:$Y$182),FALSE)</f>
        <v>0</v>
      </c>
      <c r="H16" s="70">
        <v>500</v>
      </c>
      <c r="I16" s="70">
        <f t="shared" si="0"/>
        <v>0</v>
      </c>
      <c r="K16" s="70" t="s">
        <v>85</v>
      </c>
      <c r="L16" s="70" t="s">
        <v>86</v>
      </c>
      <c r="S16" s="70" t="str">
        <f t="shared" si="1"/>
        <v>Oui</v>
      </c>
      <c r="T16" s="70"/>
      <c r="U16" s="70"/>
      <c r="V16" s="70"/>
      <c r="W16" s="70"/>
      <c r="X16" s="70"/>
      <c r="Y16" s="70" t="str">
        <f>L16</f>
        <v>Non</v>
      </c>
    </row>
    <row r="17" spans="2:25" ht="30" customHeight="1" x14ac:dyDescent="0.25">
      <c r="B17" s="16" t="s">
        <v>59</v>
      </c>
      <c r="C17" s="58" t="s">
        <v>62</v>
      </c>
      <c r="D17" s="70" t="s">
        <v>85</v>
      </c>
      <c r="E17" s="70"/>
      <c r="F17" s="4"/>
      <c r="G17" s="70">
        <f>HLOOKUP(D17,S17:$Y$182,ROWS(S17:$Y$182),FALSE)</f>
        <v>0</v>
      </c>
      <c r="H17" s="70">
        <v>500</v>
      </c>
      <c r="I17" s="70">
        <f t="shared" si="0"/>
        <v>0</v>
      </c>
      <c r="K17" s="70" t="s">
        <v>85</v>
      </c>
      <c r="L17" s="70" t="s">
        <v>86</v>
      </c>
      <c r="S17" s="70" t="str">
        <f t="shared" si="1"/>
        <v>Oui</v>
      </c>
      <c r="T17" s="70"/>
      <c r="U17" s="70"/>
      <c r="V17" s="70"/>
      <c r="W17" s="70"/>
      <c r="X17" s="70"/>
      <c r="Y17" s="70" t="str">
        <f>L17</f>
        <v>Non</v>
      </c>
    </row>
    <row r="18" spans="2:25" ht="30" customHeight="1" x14ac:dyDescent="0.25">
      <c r="B18" s="106" t="s">
        <v>227</v>
      </c>
      <c r="C18" s="16" t="s">
        <v>72</v>
      </c>
      <c r="D18" s="70" t="s">
        <v>85</v>
      </c>
      <c r="E18" s="70"/>
      <c r="F18" s="4"/>
      <c r="G18" s="70">
        <f>HLOOKUP(D18,S18:$Y$182,ROWS(S18:$Y$182),FALSE)</f>
        <v>0</v>
      </c>
      <c r="H18" s="70">
        <v>500</v>
      </c>
      <c r="I18" s="70">
        <f t="shared" si="0"/>
        <v>0</v>
      </c>
      <c r="K18" s="70" t="s">
        <v>85</v>
      </c>
      <c r="L18" s="39" t="s">
        <v>86</v>
      </c>
      <c r="S18" s="70" t="str">
        <f t="shared" si="1"/>
        <v>Oui</v>
      </c>
      <c r="T18" s="70"/>
      <c r="U18" s="70"/>
      <c r="V18" s="70"/>
      <c r="W18" s="70"/>
      <c r="X18" s="70"/>
      <c r="Y18" s="70" t="str">
        <f>L18</f>
        <v>Non</v>
      </c>
    </row>
    <row r="19" spans="2:25" ht="30" customHeight="1" x14ac:dyDescent="0.25">
      <c r="B19" s="66"/>
      <c r="C19" s="112" t="s">
        <v>73</v>
      </c>
      <c r="D19" s="70" t="s">
        <v>85</v>
      </c>
      <c r="E19" s="70"/>
      <c r="F19" s="4"/>
      <c r="G19" s="70">
        <f>HLOOKUP(D19,S19:$Y$182,ROWS(S19:$Y$182),FALSE)</f>
        <v>0</v>
      </c>
      <c r="H19" s="70">
        <v>500</v>
      </c>
      <c r="I19" s="70">
        <f t="shared" si="0"/>
        <v>0</v>
      </c>
      <c r="K19" s="70" t="s">
        <v>85</v>
      </c>
      <c r="L19" s="70" t="s">
        <v>106</v>
      </c>
      <c r="M19" s="70" t="s">
        <v>105</v>
      </c>
      <c r="N19" s="70" t="s">
        <v>86</v>
      </c>
      <c r="S19" s="70" t="str">
        <f t="shared" si="1"/>
        <v>Oui</v>
      </c>
      <c r="T19" s="70"/>
      <c r="U19" s="70"/>
      <c r="V19" s="70"/>
      <c r="W19" s="70" t="str">
        <f>L19</f>
        <v>Erreur sur la valeur de psi conduisant directement au non-respect de l'exigence</v>
      </c>
      <c r="X19" s="70" t="str">
        <f>M19</f>
        <v>Linéique manquant conduisant directement au non-respect de l'exigence</v>
      </c>
      <c r="Y19" s="70" t="str">
        <f>N19</f>
        <v>Non</v>
      </c>
    </row>
    <row r="20" spans="2:25" ht="30" customHeight="1" x14ac:dyDescent="0.25">
      <c r="B20" s="66"/>
      <c r="C20" s="112" t="s">
        <v>1</v>
      </c>
      <c r="D20" s="70" t="s">
        <v>85</v>
      </c>
      <c r="E20" s="70"/>
      <c r="F20" s="4"/>
      <c r="G20" s="70">
        <f>HLOOKUP(D20,S20:$Y$182,ROWS(S20:$Y$182),FALSE)</f>
        <v>0</v>
      </c>
      <c r="H20" s="70">
        <v>500</v>
      </c>
      <c r="I20" s="70">
        <f t="shared" si="0"/>
        <v>0</v>
      </c>
      <c r="K20" s="70" t="s">
        <v>85</v>
      </c>
      <c r="L20" s="40" t="s">
        <v>86</v>
      </c>
      <c r="S20" s="70" t="str">
        <f t="shared" si="1"/>
        <v>Oui</v>
      </c>
      <c r="T20" s="70"/>
      <c r="U20" s="70"/>
      <c r="V20" s="70"/>
      <c r="W20" s="70"/>
      <c r="X20" s="70"/>
      <c r="Y20" s="70" t="str">
        <f>L20</f>
        <v>Non</v>
      </c>
    </row>
    <row r="21" spans="2:25" ht="30" customHeight="1" x14ac:dyDescent="0.25">
      <c r="B21" s="66"/>
      <c r="C21" s="16" t="s">
        <v>74</v>
      </c>
      <c r="D21" s="70" t="s">
        <v>75</v>
      </c>
      <c r="E21" s="70"/>
      <c r="F21" s="4"/>
      <c r="G21" s="70">
        <f>HLOOKUP(D21,S21:$Y$182,ROWS(S21:$Y$182),FALSE)</f>
        <v>0</v>
      </c>
      <c r="H21" s="70">
        <v>5</v>
      </c>
      <c r="I21" s="70">
        <f t="shared" si="0"/>
        <v>0</v>
      </c>
      <c r="K21" s="70" t="s">
        <v>75</v>
      </c>
      <c r="L21" s="70" t="s">
        <v>76</v>
      </c>
      <c r="S21" s="70" t="s">
        <v>75</v>
      </c>
      <c r="T21" s="70"/>
      <c r="U21" s="70"/>
      <c r="V21" s="70"/>
      <c r="W21" s="70"/>
      <c r="X21" s="70"/>
      <c r="Y21" s="70" t="s">
        <v>76</v>
      </c>
    </row>
    <row r="22" spans="2:25" ht="30" customHeight="1" x14ac:dyDescent="0.25">
      <c r="B22" s="66"/>
      <c r="C22" s="16" t="s">
        <v>78</v>
      </c>
      <c r="D22" s="70" t="s">
        <v>85</v>
      </c>
      <c r="E22" s="113"/>
      <c r="F22" s="4"/>
      <c r="G22" s="70">
        <f>HLOOKUP(D22,S22:$Y$182,ROWS(S22:$Y$182),FALSE)</f>
        <v>0</v>
      </c>
      <c r="H22" s="70">
        <v>500</v>
      </c>
      <c r="I22" s="70">
        <f t="shared" si="0"/>
        <v>0</v>
      </c>
      <c r="K22" s="70" t="s">
        <v>85</v>
      </c>
      <c r="L22" s="70" t="s">
        <v>86</v>
      </c>
      <c r="S22" s="70" t="str">
        <f t="shared" ref="S22:S28" si="2">K22</f>
        <v>Oui</v>
      </c>
      <c r="T22" s="70"/>
      <c r="U22" s="70"/>
      <c r="V22" s="70"/>
      <c r="W22" s="70"/>
      <c r="X22" s="70"/>
      <c r="Y22" s="70" t="str">
        <f>L22</f>
        <v>Non</v>
      </c>
    </row>
    <row r="23" spans="2:25" ht="30" customHeight="1" x14ac:dyDescent="0.25">
      <c r="B23" s="66"/>
      <c r="C23" s="16" t="s">
        <v>77</v>
      </c>
      <c r="D23" s="70" t="s">
        <v>85</v>
      </c>
      <c r="E23" s="113"/>
      <c r="F23" s="4"/>
      <c r="G23" s="70">
        <f>HLOOKUP(D23,S23:$Y$182,ROWS(S23:$Y$182),FALSE)</f>
        <v>0</v>
      </c>
      <c r="H23" s="70">
        <v>500</v>
      </c>
      <c r="I23" s="70">
        <f t="shared" si="0"/>
        <v>0</v>
      </c>
      <c r="K23" s="70" t="s">
        <v>85</v>
      </c>
      <c r="L23" s="4" t="s">
        <v>107</v>
      </c>
      <c r="M23" s="70" t="s">
        <v>86</v>
      </c>
      <c r="S23" s="70" t="str">
        <f t="shared" si="2"/>
        <v>Oui</v>
      </c>
      <c r="T23" s="70"/>
      <c r="U23" s="70"/>
      <c r="V23" s="70"/>
      <c r="W23" s="70"/>
      <c r="X23" s="70" t="str">
        <f>L23</f>
        <v>Erreur sur les dimensions des menuiseries conduisant directement au non-respect de l'exigence</v>
      </c>
      <c r="Y23" s="70" t="str">
        <f>M23</f>
        <v>Non</v>
      </c>
    </row>
    <row r="24" spans="2:25" ht="30" customHeight="1" x14ac:dyDescent="0.25">
      <c r="B24" s="66"/>
      <c r="C24" s="16" t="s">
        <v>79</v>
      </c>
      <c r="D24" s="38" t="s">
        <v>85</v>
      </c>
      <c r="E24" s="113"/>
      <c r="F24" s="4"/>
      <c r="G24" s="70">
        <f>HLOOKUP(D24,S24:$Y$182,ROWS(S24:$Y$182),FALSE)</f>
        <v>0</v>
      </c>
      <c r="H24" s="70">
        <v>500</v>
      </c>
      <c r="I24" s="70">
        <f t="shared" si="0"/>
        <v>0</v>
      </c>
      <c r="K24" s="70" t="s">
        <v>85</v>
      </c>
      <c r="L24" s="70" t="s">
        <v>86</v>
      </c>
      <c r="S24" s="70" t="str">
        <f t="shared" si="2"/>
        <v>Oui</v>
      </c>
      <c r="T24" s="70"/>
      <c r="U24" s="70"/>
      <c r="V24" s="70"/>
      <c r="W24" s="70"/>
      <c r="X24" s="70"/>
      <c r="Y24" s="70" t="str">
        <f>L24</f>
        <v>Non</v>
      </c>
    </row>
    <row r="25" spans="2:25" ht="30" customHeight="1" x14ac:dyDescent="0.25">
      <c r="B25" s="66"/>
      <c r="C25" s="112" t="s">
        <v>2</v>
      </c>
      <c r="D25" s="38" t="s">
        <v>85</v>
      </c>
      <c r="E25" s="70"/>
      <c r="F25" s="4"/>
      <c r="G25" s="70">
        <f>HLOOKUP(D25,S25:$Y$182,ROWS(S25:$Y$182),FALSE)</f>
        <v>0</v>
      </c>
      <c r="H25" s="70">
        <v>500</v>
      </c>
      <c r="I25" s="70">
        <f t="shared" si="0"/>
        <v>0</v>
      </c>
      <c r="K25" s="70" t="s">
        <v>85</v>
      </c>
      <c r="L25" s="70" t="s">
        <v>86</v>
      </c>
      <c r="S25" s="70" t="str">
        <f t="shared" si="2"/>
        <v>Oui</v>
      </c>
      <c r="T25" s="70"/>
      <c r="U25" s="70"/>
      <c r="V25" s="70"/>
      <c r="W25" s="70"/>
      <c r="X25" s="70"/>
      <c r="Y25" s="70" t="str">
        <f>L25</f>
        <v>Non</v>
      </c>
    </row>
    <row r="26" spans="2:25" ht="135" x14ac:dyDescent="0.25">
      <c r="B26" s="66"/>
      <c r="C26" s="114" t="s">
        <v>80</v>
      </c>
      <c r="D26" s="38" t="s">
        <v>75</v>
      </c>
      <c r="E26" s="70"/>
      <c r="F26" s="4"/>
      <c r="G26" s="70">
        <f>HLOOKUP(D26,S26:$Y$182,ROWS(S26:$Y$182),FALSE)</f>
        <v>0</v>
      </c>
      <c r="H26" s="70">
        <v>5</v>
      </c>
      <c r="I26" s="70">
        <f t="shared" si="0"/>
        <v>0</v>
      </c>
      <c r="K26" s="70" t="s">
        <v>75</v>
      </c>
      <c r="L26" s="70" t="s">
        <v>76</v>
      </c>
      <c r="S26" s="70" t="str">
        <f>K26</f>
        <v>Stipulé rapport</v>
      </c>
      <c r="T26" s="70"/>
      <c r="U26" s="70"/>
      <c r="V26" s="70"/>
      <c r="W26" s="70"/>
      <c r="X26" s="70"/>
      <c r="Y26" s="70" t="str">
        <f>L26</f>
        <v>Non stipulé rapport</v>
      </c>
    </row>
    <row r="27" spans="2:25" ht="60" x14ac:dyDescent="0.25">
      <c r="B27" s="42" t="s">
        <v>102</v>
      </c>
      <c r="C27" s="114" t="s">
        <v>103</v>
      </c>
      <c r="D27" s="38" t="s">
        <v>104</v>
      </c>
      <c r="E27" s="70"/>
      <c r="F27" s="4"/>
      <c r="G27" s="70">
        <f>HLOOKUP(D27,S27:$Y$182,ROWS(S27:$Y$182),FALSE)</f>
        <v>0</v>
      </c>
      <c r="H27" s="70">
        <v>80</v>
      </c>
      <c r="I27" s="70">
        <f t="shared" si="0"/>
        <v>0</v>
      </c>
      <c r="K27" s="70" t="s">
        <v>104</v>
      </c>
      <c r="L27" s="70" t="s">
        <v>229</v>
      </c>
      <c r="M27" s="70" t="s">
        <v>254</v>
      </c>
      <c r="N27" s="70" t="s">
        <v>255</v>
      </c>
      <c r="O27" s="70" t="s">
        <v>228</v>
      </c>
      <c r="S27" s="70" t="str">
        <f t="shared" si="2"/>
        <v>Rapport complet</v>
      </c>
      <c r="T27" s="70"/>
      <c r="U27" s="70"/>
      <c r="V27" s="70" t="str">
        <f>L27</f>
        <v>1 poste RT manquant (bâti / chauffage / refroidissement le cas échéant / ECS / éclairage en tertiaire / ventilation)</v>
      </c>
      <c r="W27" s="70" t="str">
        <f>M27</f>
        <v>2 postes RT manquants (bâti / chauffage / refroidissement le cas échéant / ECS / éclairage en tertiaire / ventilation)</v>
      </c>
      <c r="X27" s="70" t="str">
        <f>N27</f>
        <v>3 postes RT manquants (bâti / chauffage / refroidissement le cas échéant / ECS / éclairage en tertiaire / ventilation)</v>
      </c>
      <c r="Y27" s="70" t="str">
        <f>O27</f>
        <v>Uniquement sorties logicielles transmises</v>
      </c>
    </row>
    <row r="28" spans="2:25" ht="30" customHeight="1" x14ac:dyDescent="0.25">
      <c r="B28" s="42" t="s">
        <v>123</v>
      </c>
      <c r="C28" s="113" t="s">
        <v>124</v>
      </c>
      <c r="D28" s="38" t="s">
        <v>35</v>
      </c>
      <c r="E28" s="70"/>
      <c r="F28" s="4"/>
      <c r="G28" s="70">
        <f>HLOOKUP(D28,S28:$Y$182,ROWS(S28:$Y$182),FALSE)</f>
        <v>0</v>
      </c>
      <c r="H28" s="70">
        <v>500</v>
      </c>
      <c r="I28" s="70">
        <f t="shared" si="0"/>
        <v>0</v>
      </c>
      <c r="K28" s="27" t="s">
        <v>35</v>
      </c>
      <c r="L28" s="70" t="s">
        <v>125</v>
      </c>
      <c r="S28" s="70" t="str">
        <f t="shared" si="2"/>
        <v>Sans objet</v>
      </c>
      <c r="T28" s="70"/>
      <c r="U28" s="70"/>
      <c r="V28" s="70"/>
      <c r="W28" s="70"/>
      <c r="X28" s="70"/>
      <c r="Y28" s="70" t="str">
        <f>L28</f>
        <v>Système non modélisable directement saisi sans titre V opération</v>
      </c>
    </row>
    <row r="29" spans="2:25" ht="30" customHeight="1" x14ac:dyDescent="0.25">
      <c r="B29" s="126" t="s">
        <v>287</v>
      </c>
      <c r="C29" s="124"/>
      <c r="D29" s="24"/>
      <c r="F29" s="4"/>
      <c r="K29" s="125"/>
      <c r="S29" s="70"/>
      <c r="T29" s="70"/>
      <c r="U29" s="70"/>
      <c r="V29" s="70"/>
      <c r="W29" s="70"/>
      <c r="X29" s="70"/>
      <c r="Y29" s="70"/>
    </row>
    <row r="30" spans="2:25" ht="30" customHeight="1" x14ac:dyDescent="0.25">
      <c r="F30" s="4"/>
      <c r="S30" s="70"/>
      <c r="T30" s="70"/>
      <c r="U30" s="70"/>
      <c r="V30" s="70"/>
      <c r="W30" s="70"/>
      <c r="X30" s="70"/>
      <c r="Y30" s="70"/>
    </row>
    <row r="31" spans="2:25" ht="30" customHeight="1" x14ac:dyDescent="0.25">
      <c r="B31" s="115" t="s">
        <v>280</v>
      </c>
      <c r="F31" s="4"/>
      <c r="S31" s="70"/>
      <c r="T31" s="70"/>
      <c r="U31" s="70"/>
      <c r="V31" s="70"/>
      <c r="W31" s="70"/>
      <c r="X31" s="70"/>
      <c r="Y31" s="70"/>
    </row>
    <row r="32" spans="2:25" ht="30" customHeight="1" x14ac:dyDescent="0.25">
      <c r="B32" s="62" t="s">
        <v>31</v>
      </c>
      <c r="C32" s="63"/>
      <c r="D32" s="18" t="s">
        <v>27</v>
      </c>
      <c r="E32" s="18" t="s">
        <v>69</v>
      </c>
      <c r="S32" s="70"/>
      <c r="T32" s="70"/>
      <c r="U32" s="70"/>
      <c r="V32" s="70"/>
      <c r="W32" s="70"/>
      <c r="X32" s="70"/>
      <c r="Y32" s="70"/>
    </row>
    <row r="33" spans="2:25" ht="30" customHeight="1" x14ac:dyDescent="0.25">
      <c r="B33" s="58" t="s">
        <v>0</v>
      </c>
      <c r="C33" s="19" t="s">
        <v>29</v>
      </c>
      <c r="D33" s="10" t="s">
        <v>67</v>
      </c>
      <c r="E33" s="20"/>
      <c r="G33" s="36">
        <f>HLOOKUP(D33,S33:$Y$182,ROWS(S33:$Y$182),FALSE)</f>
        <v>0</v>
      </c>
      <c r="H33" s="6">
        <v>500</v>
      </c>
      <c r="I33" s="70">
        <f>G33*H33</f>
        <v>0</v>
      </c>
      <c r="K33" s="70" t="s">
        <v>67</v>
      </c>
      <c r="L33" s="70" t="s">
        <v>68</v>
      </c>
      <c r="S33" s="70" t="str">
        <f>K33</f>
        <v>Saisie conforme</v>
      </c>
      <c r="T33" s="70"/>
      <c r="U33" s="70"/>
      <c r="V33" s="70"/>
      <c r="W33" s="70"/>
      <c r="X33" s="70"/>
      <c r="Y33" s="70" t="str">
        <f>L33</f>
        <v>Saisie non conforme</v>
      </c>
    </row>
    <row r="34" spans="2:25" ht="30" customHeight="1" x14ac:dyDescent="0.25">
      <c r="B34" s="16" t="s">
        <v>70</v>
      </c>
      <c r="C34" s="21" t="s">
        <v>306</v>
      </c>
      <c r="D34" s="10" t="s">
        <v>67</v>
      </c>
      <c r="E34" s="20"/>
      <c r="G34" s="36">
        <f>HLOOKUP(D34,S34:$Y$182,ROWS(S34:$Y$182),FALSE)</f>
        <v>0</v>
      </c>
      <c r="H34" s="6">
        <v>500</v>
      </c>
      <c r="I34" s="70">
        <f>G34*H34</f>
        <v>0</v>
      </c>
      <c r="K34" s="70" t="s">
        <v>67</v>
      </c>
      <c r="L34" s="70" t="s">
        <v>68</v>
      </c>
      <c r="S34" s="70" t="str">
        <f>K34</f>
        <v>Saisie conforme</v>
      </c>
      <c r="T34" s="70"/>
      <c r="U34" s="70"/>
      <c r="V34" s="70"/>
      <c r="W34" s="70"/>
      <c r="X34" s="70"/>
      <c r="Y34" s="70" t="str">
        <f>L34</f>
        <v>Saisie non conforme</v>
      </c>
    </row>
    <row r="35" spans="2:25" ht="30" customHeight="1" x14ac:dyDescent="0.25">
      <c r="B35" s="58" t="s">
        <v>190</v>
      </c>
      <c r="C35" s="19" t="s">
        <v>307</v>
      </c>
      <c r="D35" s="10" t="s">
        <v>67</v>
      </c>
      <c r="E35" s="20"/>
      <c r="G35" s="36">
        <f>HLOOKUP(D35,S35:$Y$182,ROWS(S35:$Y$182),FALSE)</f>
        <v>0</v>
      </c>
      <c r="H35" s="6">
        <v>500</v>
      </c>
      <c r="I35" s="70">
        <f>G35*H35</f>
        <v>0</v>
      </c>
      <c r="K35" s="70" t="s">
        <v>67</v>
      </c>
      <c r="L35" s="4" t="s">
        <v>139</v>
      </c>
      <c r="M35" s="70" t="s">
        <v>68</v>
      </c>
      <c r="S35" s="70" t="str">
        <f>K35</f>
        <v>Saisie conforme</v>
      </c>
      <c r="T35" s="70"/>
      <c r="U35" s="70"/>
      <c r="V35" s="70"/>
      <c r="W35" s="70"/>
      <c r="X35" s="70" t="str">
        <f>L35</f>
        <v>Bâtiment climatisé - système de refroidissement non saisi</v>
      </c>
      <c r="Y35" s="70" t="str">
        <f>M35</f>
        <v>Saisie non conforme</v>
      </c>
    </row>
    <row r="36" spans="2:25" ht="30" customHeight="1" x14ac:dyDescent="0.25">
      <c r="B36" s="77" t="s">
        <v>52</v>
      </c>
      <c r="C36" s="19" t="s">
        <v>71</v>
      </c>
      <c r="D36" s="10" t="s">
        <v>67</v>
      </c>
      <c r="E36" s="20"/>
      <c r="G36" s="36">
        <f>HLOOKUP(D36,S36:$Y$182,ROWS(S36:$Y$182),FALSE)</f>
        <v>0</v>
      </c>
      <c r="H36" s="6">
        <v>500</v>
      </c>
      <c r="I36" s="70">
        <f>G36*H36</f>
        <v>0</v>
      </c>
      <c r="K36" s="70" t="s">
        <v>67</v>
      </c>
      <c r="L36" s="70" t="s">
        <v>68</v>
      </c>
      <c r="S36" s="70" t="str">
        <f>K36</f>
        <v>Saisie conforme</v>
      </c>
      <c r="T36" s="70"/>
      <c r="U36" s="70"/>
      <c r="V36" s="70"/>
      <c r="W36" s="70"/>
      <c r="X36" s="70"/>
      <c r="Y36" s="70" t="str">
        <f>L36</f>
        <v>Saisie non conforme</v>
      </c>
    </row>
    <row r="37" spans="2:25" ht="30" customHeight="1" x14ac:dyDescent="0.25">
      <c r="B37" s="77" t="s">
        <v>186</v>
      </c>
      <c r="C37" s="82">
        <v>1.4</v>
      </c>
      <c r="D37" s="10" t="s">
        <v>236</v>
      </c>
      <c r="E37" s="20"/>
      <c r="F37" s="2"/>
      <c r="G37" s="36">
        <f>HLOOKUP(D37,S37:$Y$182,ROWS(S37:$Y$182),FALSE)</f>
        <v>0</v>
      </c>
      <c r="H37" s="69">
        <v>100.1</v>
      </c>
      <c r="I37" s="70">
        <f>G37*H37</f>
        <v>0</v>
      </c>
      <c r="K37" s="70" t="s">
        <v>232</v>
      </c>
      <c r="L37" s="70" t="s">
        <v>234</v>
      </c>
      <c r="M37" s="70" t="s">
        <v>235</v>
      </c>
      <c r="N37" s="70" t="s">
        <v>233</v>
      </c>
      <c r="O37" s="70" t="s">
        <v>187</v>
      </c>
      <c r="S37" s="70" t="str">
        <f>K37</f>
        <v>Saisie conforme / ratio sous estimé / surestimation ≤ 5%</v>
      </c>
      <c r="T37" s="70"/>
      <c r="U37" s="70" t="str">
        <f>L37</f>
        <v>5 &lt; surestimation ≤ 10%</v>
      </c>
      <c r="V37" s="70" t="str">
        <f>M37</f>
        <v>10 &lt; surestimation ≤ 15%</v>
      </c>
      <c r="W37" s="70"/>
      <c r="X37" s="70" t="str">
        <f>N37</f>
        <v>Surestimation &gt; 15%</v>
      </c>
      <c r="Y37" s="70" t="str">
        <f>O37</f>
        <v>Erreur sur le ratio conduisant directement au non-respect de la RT 2012</v>
      </c>
    </row>
    <row r="38" spans="2:25" ht="30" customHeight="1" x14ac:dyDescent="0.25">
      <c r="B38" s="103"/>
      <c r="C38" s="116" t="s">
        <v>230</v>
      </c>
      <c r="D38" s="22"/>
      <c r="E38" s="20"/>
      <c r="F38" s="2"/>
      <c r="G38" s="70"/>
      <c r="H38" s="69"/>
      <c r="I38" s="70"/>
      <c r="K38" s="70"/>
      <c r="L38" s="70"/>
      <c r="M38" s="70"/>
      <c r="N38" s="70"/>
      <c r="S38" s="70"/>
      <c r="T38" s="70"/>
      <c r="U38" s="70"/>
      <c r="V38" s="70"/>
      <c r="W38" s="70"/>
      <c r="X38" s="70"/>
      <c r="Y38" s="70"/>
    </row>
    <row r="39" spans="2:25" ht="30" customHeight="1" x14ac:dyDescent="0.25">
      <c r="B39" s="103"/>
      <c r="C39" s="84" t="s">
        <v>231</v>
      </c>
      <c r="D39" s="22"/>
      <c r="E39" s="20"/>
      <c r="F39" s="2"/>
      <c r="G39" s="70"/>
      <c r="H39" s="69"/>
      <c r="I39" s="70"/>
      <c r="K39" s="70"/>
      <c r="L39" s="70"/>
      <c r="M39" s="70"/>
      <c r="N39" s="70"/>
      <c r="S39" s="70"/>
      <c r="T39" s="70"/>
      <c r="U39" s="70"/>
      <c r="V39" s="70"/>
      <c r="W39" s="70"/>
      <c r="X39" s="70"/>
      <c r="Y39" s="70"/>
    </row>
    <row r="40" spans="2:25" ht="30" customHeight="1" x14ac:dyDescent="0.25">
      <c r="B40" s="103"/>
      <c r="C40" s="84" t="s">
        <v>202</v>
      </c>
      <c r="D40" s="86" t="e">
        <f>D39/D38</f>
        <v>#DIV/0!</v>
      </c>
      <c r="E40" s="20"/>
      <c r="F40" s="2"/>
      <c r="G40" s="70"/>
      <c r="H40" s="69"/>
      <c r="I40" s="70"/>
      <c r="K40" s="70"/>
      <c r="L40" s="70"/>
      <c r="M40" s="70"/>
      <c r="N40" s="70"/>
      <c r="S40" s="70"/>
      <c r="T40" s="70"/>
      <c r="U40" s="70"/>
      <c r="V40" s="70"/>
      <c r="W40" s="70"/>
      <c r="X40" s="70"/>
      <c r="Y40" s="70"/>
    </row>
    <row r="41" spans="2:25" ht="30" customHeight="1" x14ac:dyDescent="0.25">
      <c r="B41" s="76"/>
      <c r="C41" s="85" t="s">
        <v>200</v>
      </c>
      <c r="D41" s="80" t="e">
        <f>IF(D40&gt;C37,"Ratio sous-estimé",(C37-D40)/D40)</f>
        <v>#DIV/0!</v>
      </c>
      <c r="E41" s="20"/>
      <c r="F41" s="2"/>
      <c r="G41" s="70"/>
      <c r="H41" s="69"/>
      <c r="I41" s="70"/>
      <c r="K41" s="70"/>
      <c r="L41" s="70"/>
      <c r="M41" s="70"/>
      <c r="N41" s="70"/>
      <c r="S41" s="70"/>
      <c r="T41" s="70"/>
      <c r="U41" s="70"/>
      <c r="V41" s="70"/>
      <c r="W41" s="70"/>
      <c r="X41" s="70"/>
      <c r="Y41" s="70"/>
    </row>
    <row r="42" spans="2:25" ht="30" customHeight="1" x14ac:dyDescent="0.25">
      <c r="C42" s="99"/>
      <c r="D42" s="99"/>
      <c r="E42" s="100"/>
      <c r="F42" s="2"/>
      <c r="H42" s="101"/>
      <c r="I42" s="8"/>
    </row>
    <row r="43" spans="2:25" ht="30" customHeight="1" x14ac:dyDescent="0.25">
      <c r="B43" s="115" t="s">
        <v>242</v>
      </c>
      <c r="C43" s="23"/>
      <c r="D43" s="24"/>
      <c r="E43" s="25"/>
      <c r="F43" s="24"/>
    </row>
    <row r="44" spans="2:25" ht="30" customHeight="1" x14ac:dyDescent="0.25">
      <c r="B44" s="62" t="s">
        <v>30</v>
      </c>
      <c r="C44" s="63"/>
      <c r="D44" s="17" t="s">
        <v>27</v>
      </c>
      <c r="E44" s="17" t="s">
        <v>69</v>
      </c>
      <c r="F44" s="24"/>
    </row>
    <row r="45" spans="2:25" s="8" customFormat="1" ht="30" customHeight="1" x14ac:dyDescent="0.25">
      <c r="B45" s="67" t="s">
        <v>185</v>
      </c>
      <c r="C45" s="55"/>
      <c r="D45" s="56"/>
      <c r="E45" s="56"/>
      <c r="F45" s="3"/>
      <c r="G45" s="54"/>
      <c r="H45" s="54"/>
      <c r="I45" s="54"/>
      <c r="K45" s="4"/>
      <c r="L45" s="4"/>
      <c r="M45" s="4"/>
      <c r="N45" s="4"/>
      <c r="O45" s="4"/>
      <c r="P45" s="4"/>
      <c r="Q45" s="4"/>
      <c r="R45" s="4"/>
      <c r="S45" s="70"/>
      <c r="T45" s="70"/>
      <c r="U45" s="70"/>
      <c r="V45" s="70"/>
      <c r="W45" s="70"/>
      <c r="X45" s="70"/>
      <c r="Y45" s="70"/>
    </row>
    <row r="46" spans="2:25" s="8" customFormat="1" ht="30" customHeight="1" x14ac:dyDescent="0.25">
      <c r="B46" s="104"/>
      <c r="C46" s="57" t="s">
        <v>157</v>
      </c>
      <c r="D46" s="38" t="s">
        <v>263</v>
      </c>
      <c r="E46" s="11"/>
      <c r="F46" s="3"/>
      <c r="G46" s="128">
        <f>HLOOKUP(D46,S46:$Y$182,ROWS(S46:$Y$182),FALSE)</f>
        <v>0</v>
      </c>
      <c r="H46" s="129">
        <v>20</v>
      </c>
      <c r="I46" s="128">
        <f>G46*H46</f>
        <v>0</v>
      </c>
      <c r="J46" s="130"/>
      <c r="K46" s="128" t="s">
        <v>263</v>
      </c>
      <c r="L46" s="128" t="s">
        <v>308</v>
      </c>
      <c r="M46" s="128" t="s">
        <v>309</v>
      </c>
      <c r="N46" s="128" t="s">
        <v>310</v>
      </c>
      <c r="O46" s="128" t="s">
        <v>311</v>
      </c>
      <c r="P46" s="128" t="s">
        <v>256</v>
      </c>
      <c r="Q46" s="131"/>
      <c r="R46" s="4"/>
      <c r="S46" s="70" t="str">
        <f>K46</f>
        <v>Saisie conforme, valeur retenue égale à 0,6 ou valeur retenue &gt; valeur rapport</v>
      </c>
      <c r="T46" s="70" t="str">
        <f>L46</f>
        <v>0,5 ≤ valeur retenue &lt; 0,6 non stipulé dans le rapport</v>
      </c>
      <c r="U46" s="70" t="str">
        <f>M46</f>
        <v>0,4 ≤ valeur retenue &lt; 0,5 non stipulé dans le rapport</v>
      </c>
      <c r="V46" s="70"/>
      <c r="W46" s="70" t="str">
        <f>N46</f>
        <v>0,3 ≤ valeur retenue &lt; 0,4 non stipulé dans le rapport</v>
      </c>
      <c r="X46" s="70" t="str">
        <f>O46</f>
        <v>0,2 ≤ valeur retenue &lt; 0,3 non stipulé dans le rapport</v>
      </c>
      <c r="Y46" s="70" t="str">
        <f>P46</f>
        <v>valeur retenue &lt; 0,2 non stipulé dans le rapport</v>
      </c>
    </row>
    <row r="47" spans="2:25" s="8" customFormat="1" ht="30" customHeight="1" x14ac:dyDescent="0.25">
      <c r="B47" s="105"/>
      <c r="C47" s="57" t="s">
        <v>264</v>
      </c>
      <c r="D47" s="38" t="s">
        <v>265</v>
      </c>
      <c r="E47" s="117"/>
      <c r="F47" s="118"/>
      <c r="G47" s="128">
        <f>HLOOKUP(D47,S47:$Y$182,ROWS(S47:$Y$182),FALSE)</f>
        <v>0</v>
      </c>
      <c r="H47" s="128">
        <v>10</v>
      </c>
      <c r="I47" s="128">
        <f>G47*H47</f>
        <v>0</v>
      </c>
      <c r="J47" s="130"/>
      <c r="K47" s="128" t="s">
        <v>265</v>
      </c>
      <c r="L47" s="128" t="s">
        <v>266</v>
      </c>
      <c r="M47" s="131"/>
      <c r="N47" s="131"/>
      <c r="O47" s="131"/>
      <c r="P47" s="131"/>
      <c r="Q47" s="131"/>
      <c r="R47" s="4"/>
      <c r="S47" s="70" t="str">
        <f>K47</f>
        <v>Mesure obligatoire spécifiée rapport</v>
      </c>
      <c r="T47" s="70"/>
      <c r="U47" s="70"/>
      <c r="V47" s="70"/>
      <c r="W47" s="70"/>
      <c r="X47" s="70"/>
      <c r="Y47" s="70" t="str">
        <f>L47</f>
        <v>Mesure obligatoire non spécifiée rapport</v>
      </c>
    </row>
    <row r="48" spans="2:25" s="8" customFormat="1" ht="30" customHeight="1" x14ac:dyDescent="0.25">
      <c r="B48" s="48" t="s">
        <v>118</v>
      </c>
      <c r="C48" s="57" t="s">
        <v>24</v>
      </c>
      <c r="D48" s="38" t="s">
        <v>237</v>
      </c>
      <c r="E48" s="61"/>
      <c r="F48" s="3"/>
      <c r="G48" s="128">
        <f>HLOOKUP(D48,S48:$Y$182,ROWS(S48:$Y$182),FALSE)</f>
        <v>0</v>
      </c>
      <c r="H48" s="129">
        <v>6</v>
      </c>
      <c r="I48" s="128">
        <f>G48*H48</f>
        <v>0</v>
      </c>
      <c r="J48" s="130"/>
      <c r="K48" s="132" t="s">
        <v>237</v>
      </c>
      <c r="L48" s="132" t="s">
        <v>158</v>
      </c>
      <c r="M48" s="129" t="s">
        <v>289</v>
      </c>
      <c r="N48" s="128" t="s">
        <v>159</v>
      </c>
      <c r="O48" s="131"/>
      <c r="P48" s="131"/>
      <c r="Q48" s="131"/>
      <c r="R48" s="4"/>
      <c r="S48" s="70" t="str">
        <f>K48</f>
        <v>Saisie conforme ou inertie retenue plus faible</v>
      </c>
      <c r="T48" s="70"/>
      <c r="U48" s="70"/>
      <c r="V48" s="70" t="str">
        <f>L48</f>
        <v>Erreur d'une classe</v>
      </c>
      <c r="W48" s="70" t="str">
        <f>M48</f>
        <v>Inertie saisie détaillée sans prise en compte des revêtements (sol, faux-plafond, etc…)</v>
      </c>
      <c r="X48" s="70"/>
      <c r="Y48" s="70" t="str">
        <f>N48</f>
        <v>Erreur de 2 classes ou plus</v>
      </c>
    </row>
    <row r="49" spans="2:25" s="8" customFormat="1" ht="30" customHeight="1" x14ac:dyDescent="0.25">
      <c r="B49" s="50"/>
      <c r="C49" s="57" t="s">
        <v>25</v>
      </c>
      <c r="D49" s="38" t="s">
        <v>288</v>
      </c>
      <c r="E49" s="61"/>
      <c r="F49" s="3"/>
      <c r="G49" s="128">
        <f>HLOOKUP(D49,S49:$Y$182,ROWS(S49:$Y$182),FALSE)</f>
        <v>0</v>
      </c>
      <c r="H49" s="129">
        <v>4</v>
      </c>
      <c r="I49" s="128">
        <f>G49*H49</f>
        <v>0</v>
      </c>
      <c r="J49" s="130"/>
      <c r="K49" s="132" t="s">
        <v>288</v>
      </c>
      <c r="L49" s="128" t="s">
        <v>158</v>
      </c>
      <c r="M49" s="128" t="s">
        <v>159</v>
      </c>
      <c r="N49" s="131"/>
      <c r="O49" s="131"/>
      <c r="P49" s="131"/>
      <c r="Q49" s="131"/>
      <c r="R49" s="4"/>
      <c r="S49" s="70" t="str">
        <f>K49</f>
        <v>Saisie conforme ou inertie retenue plus faible ou inertie quotidienne déjà pénalisée</v>
      </c>
      <c r="T49" s="70"/>
      <c r="U49" s="70"/>
      <c r="V49" s="70" t="str">
        <f>L49</f>
        <v>Erreur d'une classe</v>
      </c>
      <c r="W49" s="70"/>
      <c r="X49" s="70"/>
      <c r="Y49" s="70" t="str">
        <f>M49</f>
        <v>Erreur de 2 classes ou plus</v>
      </c>
    </row>
    <row r="50" spans="2:25" s="8" customFormat="1" ht="30" customHeight="1" x14ac:dyDescent="0.25">
      <c r="B50" s="67" t="s">
        <v>64</v>
      </c>
      <c r="C50" s="55"/>
      <c r="D50" s="56"/>
      <c r="E50" s="56"/>
      <c r="F50" s="3"/>
      <c r="G50" s="133"/>
      <c r="H50" s="133"/>
      <c r="I50" s="133"/>
      <c r="J50" s="130"/>
      <c r="K50" s="131"/>
      <c r="L50" s="131"/>
      <c r="M50" s="131"/>
      <c r="N50" s="131"/>
      <c r="O50" s="131"/>
      <c r="P50" s="131"/>
      <c r="Q50" s="131"/>
      <c r="R50" s="4"/>
      <c r="S50" s="70"/>
      <c r="T50" s="70"/>
      <c r="U50" s="70"/>
      <c r="V50" s="70"/>
      <c r="W50" s="70"/>
      <c r="X50" s="70"/>
      <c r="Y50" s="70"/>
    </row>
    <row r="51" spans="2:25" ht="30" customHeight="1" x14ac:dyDescent="0.25">
      <c r="B51" s="73" t="s">
        <v>3</v>
      </c>
      <c r="C51" s="77" t="s">
        <v>238</v>
      </c>
      <c r="D51" s="75" t="s">
        <v>290</v>
      </c>
      <c r="E51" s="29"/>
      <c r="G51" s="128">
        <f>HLOOKUP(D51,S51:$Y$182,ROWS(S51:$Y$182),FALSE)</f>
        <v>0</v>
      </c>
      <c r="H51" s="129">
        <v>16</v>
      </c>
      <c r="I51" s="128">
        <f>G51*H51</f>
        <v>0</v>
      </c>
      <c r="J51" s="131"/>
      <c r="K51" s="128" t="s">
        <v>290</v>
      </c>
      <c r="L51" s="128" t="s">
        <v>291</v>
      </c>
      <c r="M51" s="128" t="s">
        <v>312</v>
      </c>
      <c r="N51" s="128" t="s">
        <v>313</v>
      </c>
      <c r="O51" s="128" t="s">
        <v>244</v>
      </c>
      <c r="P51" s="131"/>
      <c r="Q51" s="131"/>
      <c r="S51" s="70" t="str">
        <f>K51</f>
        <v>Erreur ≤ 2% ou valeur retenue pénalisante</v>
      </c>
      <c r="T51" s="70" t="str">
        <f>L51</f>
        <v>2% &lt; Erreur ≤ 5%</v>
      </c>
      <c r="U51" s="70" t="str">
        <f>M51</f>
        <v>5% &lt; Erreur ≤ 10%</v>
      </c>
      <c r="V51" s="70"/>
      <c r="W51" s="70" t="str">
        <f>N51</f>
        <v>10% &lt; Erreur ≤ 20%</v>
      </c>
      <c r="X51" s="70"/>
      <c r="Y51" s="70" t="str">
        <f>O51</f>
        <v>Erreur &gt;20%</v>
      </c>
    </row>
    <row r="52" spans="2:25" ht="30" customHeight="1" x14ac:dyDescent="0.25">
      <c r="B52" s="74"/>
      <c r="C52" s="78" t="s">
        <v>198</v>
      </c>
      <c r="D52" s="22"/>
      <c r="E52" s="29"/>
      <c r="G52" s="128"/>
      <c r="H52" s="129"/>
      <c r="I52" s="129"/>
      <c r="J52" s="131"/>
      <c r="K52" s="128"/>
      <c r="L52" s="128"/>
      <c r="M52" s="128"/>
      <c r="N52" s="128"/>
      <c r="O52" s="128"/>
      <c r="P52" s="131"/>
      <c r="Q52" s="131"/>
      <c r="S52" s="70"/>
      <c r="T52" s="70"/>
      <c r="U52" s="70"/>
      <c r="V52" s="70"/>
      <c r="W52" s="70"/>
      <c r="X52" s="70"/>
      <c r="Y52" s="70"/>
    </row>
    <row r="53" spans="2:25" ht="30" customHeight="1" x14ac:dyDescent="0.25">
      <c r="B53" s="74"/>
      <c r="C53" s="78" t="s">
        <v>199</v>
      </c>
      <c r="D53" s="22"/>
      <c r="E53" s="29"/>
      <c r="G53" s="128"/>
      <c r="H53" s="129"/>
      <c r="I53" s="129"/>
      <c r="J53" s="131"/>
      <c r="K53" s="128"/>
      <c r="L53" s="128"/>
      <c r="M53" s="128"/>
      <c r="N53" s="128"/>
      <c r="O53" s="128"/>
      <c r="P53" s="131"/>
      <c r="Q53" s="131"/>
      <c r="S53" s="70"/>
      <c r="T53" s="70"/>
      <c r="U53" s="70"/>
      <c r="V53" s="70"/>
      <c r="W53" s="70"/>
      <c r="X53" s="70"/>
      <c r="Y53" s="70"/>
    </row>
    <row r="54" spans="2:25" ht="30" customHeight="1" x14ac:dyDescent="0.25">
      <c r="B54" s="74"/>
      <c r="C54" s="79" t="s">
        <v>222</v>
      </c>
      <c r="D54" s="80" t="e">
        <f>IF(D53&gt;D52,"Valeur retenue pénalisante",(D52-D53)/D53)</f>
        <v>#DIV/0!</v>
      </c>
      <c r="E54" s="29"/>
      <c r="G54" s="128"/>
      <c r="H54" s="129"/>
      <c r="I54" s="129"/>
      <c r="J54" s="131"/>
      <c r="K54" s="128"/>
      <c r="L54" s="128"/>
      <c r="M54" s="128"/>
      <c r="N54" s="128"/>
      <c r="O54" s="128"/>
      <c r="P54" s="131"/>
      <c r="Q54" s="131"/>
      <c r="S54" s="70"/>
      <c r="T54" s="70"/>
      <c r="U54" s="70"/>
      <c r="V54" s="70"/>
      <c r="W54" s="70"/>
      <c r="X54" s="70"/>
      <c r="Y54" s="70"/>
    </row>
    <row r="55" spans="2:25" ht="30" customHeight="1" x14ac:dyDescent="0.25">
      <c r="B55" s="15"/>
      <c r="C55" s="76" t="s">
        <v>174</v>
      </c>
      <c r="D55" s="38" t="s">
        <v>146</v>
      </c>
      <c r="E55" s="29"/>
      <c r="G55" s="128">
        <f>HLOOKUP(D55,S55:$Y$182,ROWS(S55:$Y$182),FALSE)</f>
        <v>0</v>
      </c>
      <c r="H55" s="129">
        <v>12</v>
      </c>
      <c r="I55" s="128">
        <f>G55*H55</f>
        <v>0</v>
      </c>
      <c r="J55" s="131"/>
      <c r="K55" s="128" t="s">
        <v>146</v>
      </c>
      <c r="L55" s="128" t="s">
        <v>173</v>
      </c>
      <c r="M55" s="128" t="s">
        <v>170</v>
      </c>
      <c r="N55" s="128" t="s">
        <v>171</v>
      </c>
      <c r="O55" s="128" t="s">
        <v>172</v>
      </c>
      <c r="P55" s="131"/>
      <c r="Q55" s="131"/>
      <c r="S55" s="70" t="str">
        <f>K55</f>
        <v>Saisie conforme, sans objet ou valeur retenue pénalisante</v>
      </c>
      <c r="T55" s="70"/>
      <c r="U55" s="70"/>
      <c r="V55" s="70" t="str">
        <f>L55</f>
        <v>Valeurs favorables retenues</v>
      </c>
      <c r="W55" s="70" t="str">
        <f>M55</f>
        <v>Linéiques ponctuels non saisis</v>
      </c>
      <c r="X55" s="70" t="str">
        <f>N55</f>
        <v>Linéiques structurels non saisis</v>
      </c>
      <c r="Y55" s="70" t="str">
        <f>O55</f>
        <v>Linéiques ponctuels et structurels non saisis</v>
      </c>
    </row>
    <row r="56" spans="2:25" ht="30" customHeight="1" x14ac:dyDescent="0.25">
      <c r="B56" s="7"/>
      <c r="C56" s="16" t="s">
        <v>26</v>
      </c>
      <c r="D56" s="38" t="s">
        <v>245</v>
      </c>
      <c r="E56" s="29"/>
      <c r="G56" s="128">
        <f>HLOOKUP(D56,S56:$Y$182,ROWS(S56:$Y$182),FALSE)</f>
        <v>0</v>
      </c>
      <c r="H56" s="129">
        <v>10</v>
      </c>
      <c r="I56" s="128">
        <f>G56*H56</f>
        <v>0</v>
      </c>
      <c r="J56" s="131"/>
      <c r="K56" s="128" t="s">
        <v>314</v>
      </c>
      <c r="L56" s="128" t="s">
        <v>312</v>
      </c>
      <c r="M56" s="128" t="s">
        <v>313</v>
      </c>
      <c r="N56" s="128" t="s">
        <v>244</v>
      </c>
      <c r="O56" s="131"/>
      <c r="P56" s="131"/>
      <c r="Q56" s="131"/>
      <c r="S56" s="70" t="str">
        <f>K56</f>
        <v>Saisie conforme ou erreur ≤ 5%</v>
      </c>
      <c r="T56" s="70" t="str">
        <f>L56</f>
        <v>5% &lt; Erreur ≤ 10%</v>
      </c>
      <c r="U56" s="70"/>
      <c r="V56" s="70" t="str">
        <f>M56</f>
        <v>10% &lt; Erreur ≤ 20%</v>
      </c>
      <c r="W56" s="70"/>
      <c r="X56" s="70"/>
      <c r="Y56" s="70" t="str">
        <f>N56</f>
        <v>Erreur &gt;20%</v>
      </c>
    </row>
    <row r="57" spans="2:25" ht="30" customHeight="1" x14ac:dyDescent="0.25">
      <c r="B57" s="60" t="s">
        <v>4</v>
      </c>
      <c r="C57" s="77" t="s">
        <v>238</v>
      </c>
      <c r="D57" s="38" t="s">
        <v>290</v>
      </c>
      <c r="E57" s="29"/>
      <c r="G57" s="128">
        <f>HLOOKUP(D57,S57:$Y$182,ROWS(S57:$Y$182),FALSE)</f>
        <v>0</v>
      </c>
      <c r="H57" s="129">
        <v>8</v>
      </c>
      <c r="I57" s="128">
        <f>G57*H57</f>
        <v>0</v>
      </c>
      <c r="J57" s="131"/>
      <c r="K57" s="128" t="s">
        <v>290</v>
      </c>
      <c r="L57" s="128" t="s">
        <v>291</v>
      </c>
      <c r="M57" s="128" t="s">
        <v>312</v>
      </c>
      <c r="N57" s="128" t="s">
        <v>313</v>
      </c>
      <c r="O57" s="128" t="s">
        <v>244</v>
      </c>
      <c r="P57" s="131"/>
      <c r="Q57" s="131"/>
      <c r="S57" s="70" t="str">
        <f>K57</f>
        <v>Erreur ≤ 2% ou valeur retenue pénalisante</v>
      </c>
      <c r="T57" s="70" t="str">
        <f>L57</f>
        <v>2% &lt; Erreur ≤ 5%</v>
      </c>
      <c r="U57" s="70" t="str">
        <f>M57</f>
        <v>5% &lt; Erreur ≤ 10%</v>
      </c>
      <c r="V57" s="70"/>
      <c r="W57" s="70" t="str">
        <f>N57</f>
        <v>10% &lt; Erreur ≤ 20%</v>
      </c>
      <c r="X57" s="70"/>
      <c r="Y57" s="70" t="str">
        <f>O57</f>
        <v>Erreur &gt;20%</v>
      </c>
    </row>
    <row r="58" spans="2:25" ht="30" customHeight="1" x14ac:dyDescent="0.25">
      <c r="B58" s="74"/>
      <c r="C58" s="78" t="s">
        <v>198</v>
      </c>
      <c r="D58" s="22"/>
      <c r="E58" s="29"/>
      <c r="G58" s="128"/>
      <c r="H58" s="129"/>
      <c r="I58" s="129"/>
      <c r="J58" s="131"/>
      <c r="K58" s="128"/>
      <c r="L58" s="128"/>
      <c r="M58" s="128"/>
      <c r="N58" s="128"/>
      <c r="O58" s="128"/>
      <c r="P58" s="131"/>
      <c r="Q58" s="131"/>
      <c r="S58" s="70"/>
      <c r="T58" s="70"/>
      <c r="U58" s="70"/>
      <c r="V58" s="70"/>
      <c r="W58" s="70"/>
      <c r="X58" s="70"/>
      <c r="Y58" s="70"/>
    </row>
    <row r="59" spans="2:25" ht="30" customHeight="1" x14ac:dyDescent="0.25">
      <c r="B59" s="74"/>
      <c r="C59" s="78" t="s">
        <v>199</v>
      </c>
      <c r="D59" s="22"/>
      <c r="E59" s="29"/>
      <c r="G59" s="128"/>
      <c r="H59" s="129"/>
      <c r="I59" s="129"/>
      <c r="J59" s="131"/>
      <c r="K59" s="128"/>
      <c r="L59" s="128"/>
      <c r="M59" s="128"/>
      <c r="N59" s="128"/>
      <c r="O59" s="128"/>
      <c r="P59" s="131"/>
      <c r="Q59" s="131"/>
      <c r="S59" s="70"/>
      <c r="T59" s="70"/>
      <c r="U59" s="70"/>
      <c r="V59" s="70"/>
      <c r="W59" s="70"/>
      <c r="X59" s="70"/>
      <c r="Y59" s="70"/>
    </row>
    <row r="60" spans="2:25" ht="30" customHeight="1" x14ac:dyDescent="0.25">
      <c r="B60" s="74"/>
      <c r="C60" s="79" t="s">
        <v>222</v>
      </c>
      <c r="D60" s="80" t="e">
        <f>IF(D59&gt;D58,"Valeur retenue pénalisante",(D58-D59)/D59)</f>
        <v>#DIV/0!</v>
      </c>
      <c r="E60" s="29"/>
      <c r="G60" s="128"/>
      <c r="H60" s="129"/>
      <c r="I60" s="129"/>
      <c r="J60" s="131"/>
      <c r="K60" s="128"/>
      <c r="L60" s="128"/>
      <c r="M60" s="128"/>
      <c r="N60" s="128"/>
      <c r="O60" s="128"/>
      <c r="P60" s="131"/>
      <c r="Q60" s="131"/>
      <c r="S60" s="70"/>
      <c r="T60" s="70"/>
      <c r="U60" s="70"/>
      <c r="V60" s="70"/>
      <c r="W60" s="70"/>
      <c r="X60" s="70"/>
      <c r="Y60" s="70"/>
    </row>
    <row r="61" spans="2:25" ht="30" customHeight="1" x14ac:dyDescent="0.25">
      <c r="B61" s="15"/>
      <c r="C61" s="16" t="s">
        <v>41</v>
      </c>
      <c r="D61" s="38" t="s">
        <v>146</v>
      </c>
      <c r="E61" s="29"/>
      <c r="G61" s="128">
        <f>HLOOKUP(D61,S61:$Y$182,ROWS(S61:$Y$182),FALSE)</f>
        <v>0</v>
      </c>
      <c r="H61" s="129">
        <v>6</v>
      </c>
      <c r="I61" s="128">
        <f>G61*H61</f>
        <v>0</v>
      </c>
      <c r="J61" s="131"/>
      <c r="K61" s="128" t="s">
        <v>146</v>
      </c>
      <c r="L61" s="128" t="s">
        <v>315</v>
      </c>
      <c r="M61" s="128" t="s">
        <v>316</v>
      </c>
      <c r="N61" s="128" t="s">
        <v>317</v>
      </c>
      <c r="O61" s="128" t="s">
        <v>318</v>
      </c>
      <c r="P61" s="128" t="s">
        <v>319</v>
      </c>
      <c r="Q61" s="131"/>
      <c r="S61" s="70" t="str">
        <f>K61</f>
        <v>Saisie conforme, sans objet ou valeur retenue pénalisante</v>
      </c>
      <c r="T61" s="70" t="str">
        <f>L61</f>
        <v>b≤0,9 sans justificatif</v>
      </c>
      <c r="U61" s="70" t="str">
        <f>M61</f>
        <v>b≤0,8 sans justificatif</v>
      </c>
      <c r="V61" s="70"/>
      <c r="W61" s="70" t="str">
        <f>N61</f>
        <v>b≤0,7 sans justificatif</v>
      </c>
      <c r="X61" s="70" t="str">
        <f>O61</f>
        <v>b≤0,6 sans justificatif</v>
      </c>
      <c r="Y61" s="70" t="str">
        <f>P61</f>
        <v>b≤0,5 sans justificatif</v>
      </c>
    </row>
    <row r="62" spans="2:25" ht="30" customHeight="1" x14ac:dyDescent="0.25">
      <c r="B62" s="7"/>
      <c r="C62" s="16" t="s">
        <v>40</v>
      </c>
      <c r="D62" s="38" t="s">
        <v>245</v>
      </c>
      <c r="E62" s="29"/>
      <c r="G62" s="128">
        <f>HLOOKUP(D62,S62:$Y$182,ROWS(S62:$Y$182),FALSE)</f>
        <v>0</v>
      </c>
      <c r="H62" s="129">
        <v>5</v>
      </c>
      <c r="I62" s="128">
        <f>G62*H62</f>
        <v>0</v>
      </c>
      <c r="J62" s="131"/>
      <c r="K62" s="128" t="s">
        <v>314</v>
      </c>
      <c r="L62" s="128" t="s">
        <v>312</v>
      </c>
      <c r="M62" s="128" t="s">
        <v>313</v>
      </c>
      <c r="N62" s="128" t="s">
        <v>244</v>
      </c>
      <c r="O62" s="131"/>
      <c r="P62" s="131"/>
      <c r="Q62" s="131"/>
      <c r="S62" s="70" t="str">
        <f>K62</f>
        <v>Saisie conforme ou erreur ≤ 5%</v>
      </c>
      <c r="T62" s="70" t="str">
        <f>L62</f>
        <v>5% &lt; Erreur ≤ 10%</v>
      </c>
      <c r="U62" s="70"/>
      <c r="V62" s="70" t="str">
        <f>M62</f>
        <v>10% &lt; Erreur ≤ 20%</v>
      </c>
      <c r="W62" s="70"/>
      <c r="X62" s="70"/>
      <c r="Y62" s="70" t="str">
        <f>N62</f>
        <v>Erreur &gt;20%</v>
      </c>
    </row>
    <row r="63" spans="2:25" ht="30" customHeight="1" x14ac:dyDescent="0.25">
      <c r="B63" s="60" t="s">
        <v>65</v>
      </c>
      <c r="C63" s="77" t="s">
        <v>239</v>
      </c>
      <c r="D63" s="38" t="s">
        <v>290</v>
      </c>
      <c r="E63" s="29"/>
      <c r="G63" s="128">
        <f>HLOOKUP(D63,S63:$Y$182,ROWS(S63:$Y$182),FALSE)</f>
        <v>0</v>
      </c>
      <c r="H63" s="129">
        <v>16</v>
      </c>
      <c r="I63" s="128">
        <f>G63*H63</f>
        <v>0</v>
      </c>
      <c r="J63" s="131"/>
      <c r="K63" s="128" t="s">
        <v>290</v>
      </c>
      <c r="L63" s="128" t="s">
        <v>291</v>
      </c>
      <c r="M63" s="128" t="s">
        <v>320</v>
      </c>
      <c r="N63" s="128" t="s">
        <v>313</v>
      </c>
      <c r="O63" s="128" t="s">
        <v>244</v>
      </c>
      <c r="P63" s="131"/>
      <c r="Q63" s="131"/>
      <c r="S63" s="70" t="str">
        <f>K63</f>
        <v>Erreur ≤ 2% ou valeur retenue pénalisante</v>
      </c>
      <c r="T63" s="70" t="str">
        <f>L63</f>
        <v>2% &lt; Erreur ≤ 5%</v>
      </c>
      <c r="U63" s="70" t="str">
        <f>M63</f>
        <v xml:space="preserve">5% &lt; Erreur ≤ 10% </v>
      </c>
      <c r="V63" s="70"/>
      <c r="W63" s="70" t="str">
        <f>N63</f>
        <v>10% &lt; Erreur ≤ 20%</v>
      </c>
      <c r="X63" s="70"/>
      <c r="Y63" s="70" t="str">
        <f>O63</f>
        <v>Erreur &gt;20%</v>
      </c>
    </row>
    <row r="64" spans="2:25" ht="30" customHeight="1" x14ac:dyDescent="0.25">
      <c r="B64" s="74"/>
      <c r="C64" s="78" t="s">
        <v>198</v>
      </c>
      <c r="D64" s="22"/>
      <c r="E64" s="29"/>
      <c r="G64" s="128"/>
      <c r="H64" s="129"/>
      <c r="I64" s="129"/>
      <c r="J64" s="131"/>
      <c r="K64" s="128"/>
      <c r="L64" s="128"/>
      <c r="M64" s="128"/>
      <c r="N64" s="128"/>
      <c r="O64" s="128"/>
      <c r="P64" s="131"/>
      <c r="Q64" s="131"/>
      <c r="S64" s="70"/>
      <c r="T64" s="70"/>
      <c r="U64" s="70"/>
      <c r="V64" s="70"/>
      <c r="W64" s="70"/>
      <c r="X64" s="70"/>
      <c r="Y64" s="70"/>
    </row>
    <row r="65" spans="2:25" ht="30" customHeight="1" x14ac:dyDescent="0.25">
      <c r="B65" s="74"/>
      <c r="C65" s="78" t="s">
        <v>199</v>
      </c>
      <c r="D65" s="22"/>
      <c r="E65" s="29"/>
      <c r="G65" s="128"/>
      <c r="H65" s="129"/>
      <c r="I65" s="129"/>
      <c r="J65" s="131"/>
      <c r="K65" s="128"/>
      <c r="L65" s="128"/>
      <c r="M65" s="128"/>
      <c r="N65" s="128"/>
      <c r="O65" s="128"/>
      <c r="P65" s="131"/>
      <c r="Q65" s="131"/>
      <c r="S65" s="70"/>
      <c r="T65" s="70"/>
      <c r="U65" s="70"/>
      <c r="V65" s="70"/>
      <c r="W65" s="70"/>
      <c r="X65" s="70"/>
      <c r="Y65" s="70"/>
    </row>
    <row r="66" spans="2:25" ht="30" customHeight="1" x14ac:dyDescent="0.25">
      <c r="B66" s="74"/>
      <c r="C66" s="79" t="s">
        <v>222</v>
      </c>
      <c r="D66" s="80" t="e">
        <f>IF(D65&gt;D64,"Valeur retenue pénalisante",(D64-D65)/D65)</f>
        <v>#DIV/0!</v>
      </c>
      <c r="E66" s="29"/>
      <c r="G66" s="128"/>
      <c r="H66" s="129"/>
      <c r="I66" s="129"/>
      <c r="J66" s="131"/>
      <c r="K66" s="128"/>
      <c r="L66" s="128"/>
      <c r="M66" s="128"/>
      <c r="N66" s="128"/>
      <c r="O66" s="128"/>
      <c r="P66" s="131"/>
      <c r="Q66" s="131"/>
      <c r="S66" s="70"/>
      <c r="T66" s="70"/>
      <c r="U66" s="70"/>
      <c r="V66" s="70"/>
      <c r="W66" s="70"/>
      <c r="X66" s="70"/>
      <c r="Y66" s="70"/>
    </row>
    <row r="67" spans="2:25" ht="30" customHeight="1" x14ac:dyDescent="0.25">
      <c r="B67" s="15"/>
      <c r="C67" s="16" t="s">
        <v>174</v>
      </c>
      <c r="D67" s="38" t="s">
        <v>146</v>
      </c>
      <c r="E67" s="29"/>
      <c r="G67" s="128">
        <f>HLOOKUP(D67,S67:$Y$182,ROWS(S67:$Y$182),FALSE)</f>
        <v>0</v>
      </c>
      <c r="H67" s="129">
        <v>12</v>
      </c>
      <c r="I67" s="128">
        <f>G67*H67</f>
        <v>0</v>
      </c>
      <c r="J67" s="131"/>
      <c r="K67" s="128" t="s">
        <v>146</v>
      </c>
      <c r="L67" s="128" t="s">
        <v>173</v>
      </c>
      <c r="M67" s="128" t="s">
        <v>170</v>
      </c>
      <c r="N67" s="128" t="s">
        <v>171</v>
      </c>
      <c r="O67" s="128" t="s">
        <v>172</v>
      </c>
      <c r="P67" s="131"/>
      <c r="Q67" s="131"/>
      <c r="S67" s="70" t="str">
        <f>K67</f>
        <v>Saisie conforme, sans objet ou valeur retenue pénalisante</v>
      </c>
      <c r="T67" s="70"/>
      <c r="U67" s="70"/>
      <c r="V67" s="70" t="str">
        <f>L67</f>
        <v>Valeurs favorables retenues</v>
      </c>
      <c r="W67" s="70" t="str">
        <f>M67</f>
        <v>Linéiques ponctuels non saisis</v>
      </c>
      <c r="X67" s="70" t="str">
        <f>N67</f>
        <v>Linéiques structurels non saisis</v>
      </c>
      <c r="Y67" s="70" t="str">
        <f>O67</f>
        <v>Linéiques ponctuels et structurels non saisis</v>
      </c>
    </row>
    <row r="68" spans="2:25" ht="30" customHeight="1" x14ac:dyDescent="0.25">
      <c r="B68" s="15"/>
      <c r="C68" s="16" t="s">
        <v>41</v>
      </c>
      <c r="D68" s="38" t="s">
        <v>146</v>
      </c>
      <c r="E68" s="29"/>
      <c r="G68" s="128">
        <f>HLOOKUP(D68,S68:$Y$182,ROWS(S68:$Y$182),FALSE)</f>
        <v>0</v>
      </c>
      <c r="H68" s="129">
        <v>12</v>
      </c>
      <c r="I68" s="128">
        <f>G68*H68</f>
        <v>0</v>
      </c>
      <c r="J68" s="131"/>
      <c r="K68" s="128" t="s">
        <v>146</v>
      </c>
      <c r="L68" s="128" t="s">
        <v>315</v>
      </c>
      <c r="M68" s="128" t="s">
        <v>316</v>
      </c>
      <c r="N68" s="128" t="s">
        <v>317</v>
      </c>
      <c r="O68" s="128" t="s">
        <v>318</v>
      </c>
      <c r="P68" s="128" t="s">
        <v>319</v>
      </c>
      <c r="Q68" s="131"/>
      <c r="S68" s="70" t="str">
        <f>K68</f>
        <v>Saisie conforme, sans objet ou valeur retenue pénalisante</v>
      </c>
      <c r="T68" s="70" t="str">
        <f>L68</f>
        <v>b≤0,9 sans justificatif</v>
      </c>
      <c r="U68" s="70" t="str">
        <f>M68</f>
        <v>b≤0,8 sans justificatif</v>
      </c>
      <c r="V68" s="70"/>
      <c r="W68" s="70" t="str">
        <f>N68</f>
        <v>b≤0,7 sans justificatif</v>
      </c>
      <c r="X68" s="70" t="str">
        <f>O68</f>
        <v>b≤0,6 sans justificatif</v>
      </c>
      <c r="Y68" s="70" t="str">
        <f>P68</f>
        <v>b≤0,5 sans justificatif</v>
      </c>
    </row>
    <row r="69" spans="2:25" ht="30" customHeight="1" x14ac:dyDescent="0.25">
      <c r="B69" s="15"/>
      <c r="C69" s="16" t="s">
        <v>26</v>
      </c>
      <c r="D69" s="38" t="s">
        <v>272</v>
      </c>
      <c r="E69" s="29"/>
      <c r="G69" s="128">
        <f>HLOOKUP(D69,S69:$Y$182,ROWS(S69:$Y$182),FALSE)</f>
        <v>0</v>
      </c>
      <c r="H69" s="129">
        <v>12</v>
      </c>
      <c r="I69" s="128">
        <f>G69*H69</f>
        <v>0</v>
      </c>
      <c r="J69" s="131"/>
      <c r="K69" s="128" t="s">
        <v>321</v>
      </c>
      <c r="L69" s="128" t="s">
        <v>269</v>
      </c>
      <c r="M69" s="128" t="s">
        <v>270</v>
      </c>
      <c r="N69" s="128" t="s">
        <v>271</v>
      </c>
      <c r="O69" s="131"/>
      <c r="P69" s="131"/>
      <c r="Q69" s="131"/>
      <c r="S69" s="70" t="str">
        <f>K69</f>
        <v>S ≥ ((SHAB / nb niveaux) - S plancher non déperditive sur autre zone)</v>
      </c>
      <c r="T69" s="70" t="str">
        <f>L69</f>
        <v>S &lt; ((SHAB / nb niveaux) - S plancher non déperditive sur autre zone)</v>
      </c>
      <c r="U69" s="70"/>
      <c r="V69" s="70" t="str">
        <f>M69</f>
        <v>S &lt; 0,9 x ((SHAB / nb niveaux) - S plancher non déperditive sur autre zone)</v>
      </c>
      <c r="W69" s="70"/>
      <c r="X69" s="70"/>
      <c r="Y69" s="70" t="str">
        <f>N69</f>
        <v>S &lt; 0,8 x ((SHAB / nb niveaux) - S plancher non déperditive sur autre zone)</v>
      </c>
    </row>
    <row r="70" spans="2:25" ht="30" customHeight="1" x14ac:dyDescent="0.25">
      <c r="B70" s="60" t="s">
        <v>5</v>
      </c>
      <c r="C70" s="77" t="s">
        <v>240</v>
      </c>
      <c r="D70" s="38" t="s">
        <v>290</v>
      </c>
      <c r="E70" s="29"/>
      <c r="G70" s="128">
        <f>HLOOKUP(D70,S70:$Y$182,ROWS(S70:$Y$182),FALSE)</f>
        <v>0</v>
      </c>
      <c r="H70" s="129">
        <v>14</v>
      </c>
      <c r="I70" s="128">
        <f>G70*H70</f>
        <v>0</v>
      </c>
      <c r="J70" s="131"/>
      <c r="K70" s="128" t="s">
        <v>290</v>
      </c>
      <c r="L70" s="128" t="s">
        <v>291</v>
      </c>
      <c r="M70" s="128" t="s">
        <v>312</v>
      </c>
      <c r="N70" s="128" t="s">
        <v>313</v>
      </c>
      <c r="O70" s="128" t="s">
        <v>244</v>
      </c>
      <c r="P70" s="131"/>
      <c r="Q70" s="131"/>
      <c r="S70" s="70" t="str">
        <f>K70</f>
        <v>Erreur ≤ 2% ou valeur retenue pénalisante</v>
      </c>
      <c r="T70" s="70" t="str">
        <f>L70</f>
        <v>2% &lt; Erreur ≤ 5%</v>
      </c>
      <c r="U70" s="70" t="str">
        <f>M70</f>
        <v>5% &lt; Erreur ≤ 10%</v>
      </c>
      <c r="V70" s="70"/>
      <c r="W70" s="70" t="str">
        <f>N70</f>
        <v>10% &lt; Erreur ≤ 20%</v>
      </c>
      <c r="X70" s="70"/>
      <c r="Y70" s="70" t="str">
        <f>O70</f>
        <v>Erreur &gt;20%</v>
      </c>
    </row>
    <row r="71" spans="2:25" ht="30" customHeight="1" x14ac:dyDescent="0.25">
      <c r="B71" s="74"/>
      <c r="C71" s="78" t="s">
        <v>198</v>
      </c>
      <c r="D71" s="22"/>
      <c r="E71" s="29"/>
      <c r="G71" s="128"/>
      <c r="H71" s="129"/>
      <c r="I71" s="129"/>
      <c r="J71" s="131"/>
      <c r="K71" s="128"/>
      <c r="L71" s="128"/>
      <c r="M71" s="128"/>
      <c r="N71" s="128"/>
      <c r="O71" s="128"/>
      <c r="P71" s="131"/>
      <c r="Q71" s="131"/>
      <c r="S71" s="70"/>
      <c r="T71" s="70"/>
      <c r="U71" s="70"/>
      <c r="V71" s="70"/>
      <c r="W71" s="70"/>
      <c r="X71" s="70"/>
      <c r="Y71" s="70"/>
    </row>
    <row r="72" spans="2:25" ht="30" customHeight="1" x14ac:dyDescent="0.25">
      <c r="B72" s="74"/>
      <c r="C72" s="78" t="s">
        <v>199</v>
      </c>
      <c r="D72" s="22"/>
      <c r="E72" s="29"/>
      <c r="G72" s="128"/>
      <c r="H72" s="129"/>
      <c r="I72" s="129"/>
      <c r="J72" s="131"/>
      <c r="K72" s="128"/>
      <c r="L72" s="128"/>
      <c r="M72" s="128"/>
      <c r="N72" s="128"/>
      <c r="O72" s="128"/>
      <c r="P72" s="131"/>
      <c r="Q72" s="131"/>
      <c r="S72" s="70"/>
      <c r="T72" s="70"/>
      <c r="U72" s="70"/>
      <c r="V72" s="70"/>
      <c r="W72" s="70"/>
      <c r="X72" s="70"/>
      <c r="Y72" s="70"/>
    </row>
    <row r="73" spans="2:25" ht="30" customHeight="1" x14ac:dyDescent="0.25">
      <c r="B73" s="74"/>
      <c r="C73" s="79" t="s">
        <v>222</v>
      </c>
      <c r="D73" s="80" t="e">
        <f>IF(D72&gt;D71,"Valeur retenue pénalisante",(D71-D72)/D72)</f>
        <v>#DIV/0!</v>
      </c>
      <c r="E73" s="29"/>
      <c r="G73" s="128"/>
      <c r="H73" s="129"/>
      <c r="I73" s="129"/>
      <c r="J73" s="131"/>
      <c r="K73" s="128"/>
      <c r="L73" s="128"/>
      <c r="M73" s="128"/>
      <c r="N73" s="128"/>
      <c r="O73" s="128"/>
      <c r="P73" s="131"/>
      <c r="Q73" s="131"/>
      <c r="S73" s="70"/>
      <c r="T73" s="70"/>
      <c r="U73" s="70"/>
      <c r="V73" s="70"/>
      <c r="W73" s="70"/>
      <c r="X73" s="70"/>
      <c r="Y73" s="70"/>
    </row>
    <row r="74" spans="2:25" ht="30" customHeight="1" x14ac:dyDescent="0.25">
      <c r="B74" s="15"/>
      <c r="C74" s="71" t="s">
        <v>174</v>
      </c>
      <c r="D74" s="38" t="s">
        <v>146</v>
      </c>
      <c r="E74" s="29"/>
      <c r="G74" s="128">
        <f>HLOOKUP(D74,S74:$Y$182,ROWS(S74:$Y$182),FALSE)</f>
        <v>0</v>
      </c>
      <c r="H74" s="129">
        <v>12</v>
      </c>
      <c r="I74" s="128">
        <f>G74*H74</f>
        <v>0</v>
      </c>
      <c r="J74" s="131"/>
      <c r="K74" s="128" t="s">
        <v>146</v>
      </c>
      <c r="L74" s="128" t="s">
        <v>173</v>
      </c>
      <c r="M74" s="128" t="s">
        <v>170</v>
      </c>
      <c r="N74" s="128" t="s">
        <v>171</v>
      </c>
      <c r="O74" s="128" t="s">
        <v>172</v>
      </c>
      <c r="P74" s="131"/>
      <c r="Q74" s="131"/>
      <c r="S74" s="70" t="str">
        <f>K74</f>
        <v>Saisie conforme, sans objet ou valeur retenue pénalisante</v>
      </c>
      <c r="T74" s="70"/>
      <c r="U74" s="70"/>
      <c r="V74" s="70" t="str">
        <f>L74</f>
        <v>Valeurs favorables retenues</v>
      </c>
      <c r="W74" s="70" t="str">
        <f>M74</f>
        <v>Linéiques ponctuels non saisis</v>
      </c>
      <c r="X74" s="70" t="str">
        <f>N74</f>
        <v>Linéiques structurels non saisis</v>
      </c>
      <c r="Y74" s="70" t="str">
        <f>O74</f>
        <v>Linéiques ponctuels et structurels non saisis</v>
      </c>
    </row>
    <row r="75" spans="2:25" ht="30" customHeight="1" x14ac:dyDescent="0.25">
      <c r="B75" s="15"/>
      <c r="C75" s="71" t="s">
        <v>38</v>
      </c>
      <c r="D75" s="38" t="s">
        <v>135</v>
      </c>
      <c r="E75" s="29"/>
      <c r="G75" s="128">
        <f>HLOOKUP(D75,S75:$Y$182,ROWS(S75:$Y$182),FALSE)</f>
        <v>0</v>
      </c>
      <c r="H75" s="129">
        <v>12</v>
      </c>
      <c r="I75" s="128">
        <f>G75*H75</f>
        <v>0</v>
      </c>
      <c r="J75" s="131"/>
      <c r="K75" s="128" t="s">
        <v>135</v>
      </c>
      <c r="L75" s="131" t="s">
        <v>188</v>
      </c>
      <c r="M75" s="128" t="s">
        <v>175</v>
      </c>
      <c r="N75" s="128" t="s">
        <v>257</v>
      </c>
      <c r="O75" s="128" t="s">
        <v>176</v>
      </c>
      <c r="P75" s="131"/>
      <c r="Q75" s="131"/>
      <c r="S75" s="70" t="str">
        <f>K75</f>
        <v>Saisie conforme ou sans objet</v>
      </c>
      <c r="T75" s="70"/>
      <c r="U75" s="70" t="str">
        <f>L75</f>
        <v>Prise en compte d'un b au lieu du calcul de Ue</v>
      </c>
      <c r="V75" s="70" t="str">
        <f>M75</f>
        <v>Linéiques plancher bas / refend intégrés directement au Ubat</v>
      </c>
      <c r="W75" s="70" t="str">
        <f>N75</f>
        <v>Incohérence sur la surface / le périmètre ou calcul Ue + b</v>
      </c>
      <c r="X75" s="70"/>
      <c r="Y75" s="70" t="str">
        <f>O75</f>
        <v>Linéiques plancher bas / refend non pris en compte</v>
      </c>
    </row>
    <row r="76" spans="2:25" ht="30" customHeight="1" x14ac:dyDescent="0.25">
      <c r="B76" s="15"/>
      <c r="C76" s="71" t="s">
        <v>41</v>
      </c>
      <c r="D76" s="38" t="s">
        <v>146</v>
      </c>
      <c r="E76" s="29"/>
      <c r="G76" s="128">
        <f>HLOOKUP(D76,S76:$Y$182,ROWS(S76:$Y$182),FALSE)</f>
        <v>0</v>
      </c>
      <c r="H76" s="129">
        <v>12</v>
      </c>
      <c r="I76" s="128">
        <f>G76*H76</f>
        <v>0</v>
      </c>
      <c r="J76" s="131"/>
      <c r="K76" s="128" t="s">
        <v>146</v>
      </c>
      <c r="L76" s="128" t="s">
        <v>315</v>
      </c>
      <c r="M76" s="128" t="s">
        <v>316</v>
      </c>
      <c r="N76" s="128" t="s">
        <v>317</v>
      </c>
      <c r="O76" s="128" t="s">
        <v>318</v>
      </c>
      <c r="P76" s="128" t="s">
        <v>319</v>
      </c>
      <c r="Q76" s="131"/>
      <c r="S76" s="70" t="str">
        <f>K76</f>
        <v>Saisie conforme, sans objet ou valeur retenue pénalisante</v>
      </c>
      <c r="T76" s="70" t="str">
        <f>L76</f>
        <v>b≤0,9 sans justificatif</v>
      </c>
      <c r="U76" s="70" t="str">
        <f>M76</f>
        <v>b≤0,8 sans justificatif</v>
      </c>
      <c r="V76" s="70"/>
      <c r="W76" s="70" t="str">
        <f>N76</f>
        <v>b≤0,7 sans justificatif</v>
      </c>
      <c r="X76" s="70" t="str">
        <f>O76</f>
        <v>b≤0,6 sans justificatif</v>
      </c>
      <c r="Y76" s="70" t="str">
        <f>P76</f>
        <v>b≤0,5 sans justificatif</v>
      </c>
    </row>
    <row r="77" spans="2:25" ht="30" customHeight="1" x14ac:dyDescent="0.25">
      <c r="B77" s="15"/>
      <c r="C77" s="71" t="s">
        <v>177</v>
      </c>
      <c r="D77" s="38" t="s">
        <v>178</v>
      </c>
      <c r="E77" s="29"/>
      <c r="G77" s="128">
        <f>HLOOKUP(D77,S77:$Y$182,ROWS(S77:$Y$182),FALSE)</f>
        <v>0</v>
      </c>
      <c r="H77" s="129">
        <v>6</v>
      </c>
      <c r="I77" s="128">
        <f>G77*H77</f>
        <v>0</v>
      </c>
      <c r="J77" s="131"/>
      <c r="K77" s="128" t="s">
        <v>178</v>
      </c>
      <c r="L77" s="128" t="s">
        <v>141</v>
      </c>
      <c r="M77" s="131"/>
      <c r="N77" s="131"/>
      <c r="O77" s="131"/>
      <c r="P77" s="131"/>
      <c r="Q77" s="131"/>
      <c r="S77" s="70" t="str">
        <f>K77</f>
        <v>Pris en compte ou sans objet</v>
      </c>
      <c r="T77" s="70"/>
      <c r="U77" s="70"/>
      <c r="V77" s="70"/>
      <c r="W77" s="70"/>
      <c r="X77" s="70"/>
      <c r="Y77" s="70" t="str">
        <f>L77</f>
        <v>Non pris en compte</v>
      </c>
    </row>
    <row r="78" spans="2:25" ht="30" customHeight="1" x14ac:dyDescent="0.25">
      <c r="B78" s="7"/>
      <c r="C78" s="72" t="s">
        <v>26</v>
      </c>
      <c r="D78" s="38" t="s">
        <v>272</v>
      </c>
      <c r="E78" s="29"/>
      <c r="G78" s="128">
        <f>HLOOKUP(D78,S78:$Y$182,ROWS(S78:$Y$182),FALSE)</f>
        <v>0</v>
      </c>
      <c r="H78" s="129">
        <v>12</v>
      </c>
      <c r="I78" s="128">
        <f>G78*H78</f>
        <v>0</v>
      </c>
      <c r="J78" s="131"/>
      <c r="K78" s="128" t="s">
        <v>321</v>
      </c>
      <c r="L78" s="128" t="s">
        <v>269</v>
      </c>
      <c r="M78" s="128" t="s">
        <v>270</v>
      </c>
      <c r="N78" s="128" t="s">
        <v>271</v>
      </c>
      <c r="O78" s="131"/>
      <c r="P78" s="131"/>
      <c r="Q78" s="131"/>
      <c r="S78" s="70" t="str">
        <f>K78</f>
        <v>S ≥ ((SHAB / nb niveaux) - S plancher non déperditive sur autre zone)</v>
      </c>
      <c r="T78" s="70" t="str">
        <f>L78</f>
        <v>S &lt; ((SHAB / nb niveaux) - S plancher non déperditive sur autre zone)</v>
      </c>
      <c r="U78" s="70"/>
      <c r="V78" s="70" t="str">
        <f>M78</f>
        <v>S &lt; 0,9 x ((SHAB / nb niveaux) - S plancher non déperditive sur autre zone)</v>
      </c>
      <c r="W78" s="70"/>
      <c r="X78" s="70"/>
      <c r="Y78" s="70" t="str">
        <f>N78</f>
        <v>S &lt; 0,8 x ((SHAB / nb niveaux) - S plancher non déperditive sur autre zone)</v>
      </c>
    </row>
    <row r="79" spans="2:25" ht="30" customHeight="1" x14ac:dyDescent="0.25">
      <c r="B79" s="67" t="s">
        <v>66</v>
      </c>
      <c r="C79" s="55"/>
      <c r="D79" s="56"/>
      <c r="E79" s="56"/>
      <c r="G79" s="133"/>
      <c r="H79" s="133"/>
      <c r="I79" s="133"/>
      <c r="J79" s="131"/>
      <c r="K79" s="131"/>
      <c r="L79" s="131"/>
      <c r="M79" s="131"/>
      <c r="N79" s="131"/>
      <c r="O79" s="131"/>
      <c r="P79" s="131"/>
      <c r="Q79" s="131"/>
      <c r="S79" s="70"/>
      <c r="T79" s="70"/>
      <c r="U79" s="70"/>
      <c r="V79" s="70"/>
      <c r="W79" s="70"/>
      <c r="X79" s="70"/>
      <c r="Y79" s="70"/>
    </row>
    <row r="80" spans="2:25" ht="30" customHeight="1" x14ac:dyDescent="0.25">
      <c r="B80" s="127" t="s">
        <v>372</v>
      </c>
      <c r="C80" s="77" t="s">
        <v>241</v>
      </c>
      <c r="D80" s="38" t="s">
        <v>290</v>
      </c>
      <c r="E80" s="29"/>
      <c r="G80" s="128">
        <f>HLOOKUP(D80,S80:$Y$182,ROWS(S80:$Y$182),FALSE)</f>
        <v>0</v>
      </c>
      <c r="H80" s="128">
        <v>6</v>
      </c>
      <c r="I80" s="128">
        <f>G80*H80</f>
        <v>0</v>
      </c>
      <c r="J80" s="131"/>
      <c r="K80" s="128" t="s">
        <v>290</v>
      </c>
      <c r="L80" s="128" t="s">
        <v>291</v>
      </c>
      <c r="M80" s="128" t="s">
        <v>312</v>
      </c>
      <c r="N80" s="128" t="s">
        <v>301</v>
      </c>
      <c r="O80" s="128" t="s">
        <v>313</v>
      </c>
      <c r="P80" s="128" t="s">
        <v>244</v>
      </c>
      <c r="Q80" s="131"/>
      <c r="S80" s="70" t="str">
        <f>K80</f>
        <v>Erreur ≤ 2% ou valeur retenue pénalisante</v>
      </c>
      <c r="T80" s="70" t="str">
        <f>L80</f>
        <v>2% &lt; Erreur ≤ 5%</v>
      </c>
      <c r="U80" s="70" t="str">
        <f>M80</f>
        <v>5% &lt; Erreur ≤ 10%</v>
      </c>
      <c r="V80" s="70" t="str">
        <f>N80</f>
        <v>Uniquement Uf et Ug stipulés rapport (aucune indication sur Uw)</v>
      </c>
      <c r="W80" s="70" t="str">
        <f>O80</f>
        <v>10% &lt; Erreur ≤ 20%</v>
      </c>
      <c r="X80" s="70"/>
      <c r="Y80" s="70" t="str">
        <f>P80</f>
        <v>Erreur &gt;20%</v>
      </c>
    </row>
    <row r="81" spans="2:25" ht="30" customHeight="1" x14ac:dyDescent="0.25">
      <c r="B81" s="74"/>
      <c r="C81" s="78" t="s">
        <v>201</v>
      </c>
      <c r="D81" s="22"/>
      <c r="E81" s="29"/>
      <c r="G81" s="128"/>
      <c r="H81" s="128"/>
      <c r="I81" s="128"/>
      <c r="J81" s="131"/>
      <c r="K81" s="128"/>
      <c r="L81" s="128"/>
      <c r="M81" s="128"/>
      <c r="N81" s="128"/>
      <c r="O81" s="128"/>
      <c r="P81" s="131"/>
      <c r="Q81" s="131"/>
      <c r="S81" s="70"/>
      <c r="T81" s="70"/>
      <c r="U81" s="70"/>
      <c r="V81" s="70"/>
      <c r="W81" s="70"/>
      <c r="X81" s="70"/>
      <c r="Y81" s="70"/>
    </row>
    <row r="82" spans="2:25" ht="30" customHeight="1" x14ac:dyDescent="0.25">
      <c r="B82" s="74"/>
      <c r="C82" s="78" t="s">
        <v>277</v>
      </c>
      <c r="D82" s="22"/>
      <c r="E82" s="29"/>
      <c r="G82" s="128"/>
      <c r="H82" s="128"/>
      <c r="I82" s="128"/>
      <c r="J82" s="131"/>
      <c r="K82" s="128"/>
      <c r="L82" s="128"/>
      <c r="M82" s="128"/>
      <c r="N82" s="128"/>
      <c r="O82" s="128"/>
      <c r="P82" s="131"/>
      <c r="Q82" s="131"/>
      <c r="S82" s="70"/>
      <c r="T82" s="70"/>
      <c r="U82" s="70"/>
      <c r="V82" s="70"/>
      <c r="W82" s="70"/>
      <c r="X82" s="70"/>
      <c r="Y82" s="70"/>
    </row>
    <row r="83" spans="2:25" ht="30" customHeight="1" x14ac:dyDescent="0.25">
      <c r="B83" s="74"/>
      <c r="C83" s="79" t="s">
        <v>222</v>
      </c>
      <c r="D83" s="80" t="e">
        <f>IF(D82&lt;D81,"Valeur retenue pénalisante",-(D81-D82)/D82)</f>
        <v>#DIV/0!</v>
      </c>
      <c r="E83" s="29"/>
      <c r="G83" s="128"/>
      <c r="H83" s="128"/>
      <c r="I83" s="128"/>
      <c r="J83" s="131"/>
      <c r="K83" s="128"/>
      <c r="L83" s="128"/>
      <c r="M83" s="128"/>
      <c r="N83" s="128"/>
      <c r="O83" s="128"/>
      <c r="P83" s="131"/>
      <c r="Q83" s="131"/>
      <c r="S83" s="70"/>
      <c r="T83" s="70"/>
      <c r="U83" s="70"/>
      <c r="V83" s="70"/>
      <c r="W83" s="70"/>
      <c r="X83" s="70"/>
      <c r="Y83" s="70"/>
    </row>
    <row r="84" spans="2:25" ht="30" customHeight="1" x14ac:dyDescent="0.25">
      <c r="B84" s="141"/>
      <c r="C84" s="58" t="s">
        <v>167</v>
      </c>
      <c r="D84" s="38" t="s">
        <v>203</v>
      </c>
      <c r="E84" s="29"/>
      <c r="G84" s="128">
        <f>HLOOKUP(D84,S84:$Y$182,ROWS(S84:$Y$182),FALSE)</f>
        <v>0</v>
      </c>
      <c r="H84" s="128">
        <v>10</v>
      </c>
      <c r="I84" s="128">
        <f>G84*H84</f>
        <v>0</v>
      </c>
      <c r="J84" s="131"/>
      <c r="K84" s="128" t="s">
        <v>203</v>
      </c>
      <c r="L84" s="128" t="s">
        <v>322</v>
      </c>
      <c r="M84" s="128" t="s">
        <v>323</v>
      </c>
      <c r="N84" s="131"/>
      <c r="O84" s="131"/>
      <c r="P84" s="131"/>
      <c r="Q84" s="131"/>
      <c r="S84" s="70" t="str">
        <f t="shared" ref="S84:S100" si="3">K84</f>
        <v>Saisie conforme ou valeurs tabulées</v>
      </c>
      <c r="T84" s="70"/>
      <c r="U84" s="70"/>
      <c r="V84" s="70" t="str">
        <f>L84</f>
        <v>Sw≥0,45 sans justificatif</v>
      </c>
      <c r="W84" s="70"/>
      <c r="X84" s="70"/>
      <c r="Y84" s="70" t="str">
        <f>M84</f>
        <v>Sw≥0,5 sans justificatif</v>
      </c>
    </row>
    <row r="85" spans="2:25" ht="30" customHeight="1" x14ac:dyDescent="0.25">
      <c r="B85" s="141"/>
      <c r="C85" s="58" t="s">
        <v>168</v>
      </c>
      <c r="D85" s="38" t="s">
        <v>203</v>
      </c>
      <c r="E85" s="29"/>
      <c r="G85" s="128">
        <f>HLOOKUP(D85,S85:$Y$182,ROWS(S85:$Y$182),FALSE)</f>
        <v>0</v>
      </c>
      <c r="H85" s="128">
        <v>5</v>
      </c>
      <c r="I85" s="128">
        <f>G85*H85</f>
        <v>0</v>
      </c>
      <c r="J85" s="131"/>
      <c r="K85" s="128" t="s">
        <v>203</v>
      </c>
      <c r="L85" s="128" t="s">
        <v>324</v>
      </c>
      <c r="M85" s="128" t="s">
        <v>325</v>
      </c>
      <c r="N85" s="131"/>
      <c r="O85" s="131"/>
      <c r="P85" s="131"/>
      <c r="Q85" s="131"/>
      <c r="S85" s="70" t="str">
        <f t="shared" si="3"/>
        <v>Saisie conforme ou valeurs tabulées</v>
      </c>
      <c r="T85" s="70"/>
      <c r="U85" s="70"/>
      <c r="V85" s="70" t="str">
        <f>L85</f>
        <v>Tl≥0,55 sans justificatif</v>
      </c>
      <c r="W85" s="70"/>
      <c r="X85" s="70"/>
      <c r="Y85" s="70" t="str">
        <f>M85</f>
        <v>Tl≥0,6 sans justificatif</v>
      </c>
    </row>
    <row r="86" spans="2:25" ht="30" customHeight="1" x14ac:dyDescent="0.25">
      <c r="B86" s="141"/>
      <c r="C86" s="58" t="s">
        <v>169</v>
      </c>
      <c r="D86" s="38" t="s">
        <v>203</v>
      </c>
      <c r="E86" s="29"/>
      <c r="G86" s="128">
        <f>HLOOKUP(D86,S86:$Y$182,ROWS(S86:$Y$182),FALSE)</f>
        <v>0</v>
      </c>
      <c r="H86" s="128">
        <v>5</v>
      </c>
      <c r="I86" s="128">
        <f>G86*H86</f>
        <v>0</v>
      </c>
      <c r="J86" s="131"/>
      <c r="K86" s="128" t="s">
        <v>203</v>
      </c>
      <c r="L86" s="128" t="s">
        <v>326</v>
      </c>
      <c r="M86" s="128" t="s">
        <v>327</v>
      </c>
      <c r="N86" s="131"/>
      <c r="O86" s="131"/>
      <c r="P86" s="131"/>
      <c r="Q86" s="131"/>
      <c r="S86" s="70" t="str">
        <f t="shared" si="3"/>
        <v>Saisie conforme ou valeurs tabulées</v>
      </c>
      <c r="T86" s="70"/>
      <c r="U86" s="70"/>
      <c r="V86" s="70" t="str">
        <f>L86</f>
        <v>Tl≥0,2 sans justificatif</v>
      </c>
      <c r="W86" s="70"/>
      <c r="X86" s="70"/>
      <c r="Y86" s="70" t="str">
        <f>M86</f>
        <v>Tl≥0,3 sans justificatif</v>
      </c>
    </row>
    <row r="87" spans="2:25" ht="30" customHeight="1" x14ac:dyDescent="0.25">
      <c r="B87" s="127" t="s">
        <v>373</v>
      </c>
      <c r="C87" s="77" t="s">
        <v>241</v>
      </c>
      <c r="D87" s="38" t="s">
        <v>290</v>
      </c>
      <c r="E87" s="29"/>
      <c r="G87" s="128">
        <f>HLOOKUP(D87,S87:$Y$182,ROWS(S87:$Y$182),FALSE)</f>
        <v>0</v>
      </c>
      <c r="H87" s="128">
        <v>6</v>
      </c>
      <c r="I87" s="128">
        <f>G87*H87</f>
        <v>0</v>
      </c>
      <c r="J87" s="131"/>
      <c r="K87" s="128" t="s">
        <v>290</v>
      </c>
      <c r="L87" s="128" t="s">
        <v>291</v>
      </c>
      <c r="M87" s="128" t="s">
        <v>312</v>
      </c>
      <c r="N87" s="128" t="s">
        <v>301</v>
      </c>
      <c r="O87" s="128" t="s">
        <v>313</v>
      </c>
      <c r="P87" s="128" t="s">
        <v>244</v>
      </c>
      <c r="Q87" s="131"/>
      <c r="S87" s="70" t="str">
        <f>K87</f>
        <v>Erreur ≤ 2% ou valeur retenue pénalisante</v>
      </c>
      <c r="T87" s="70" t="str">
        <f>L87</f>
        <v>2% &lt; Erreur ≤ 5%</v>
      </c>
      <c r="U87" s="70" t="str">
        <f>M87</f>
        <v>5% &lt; Erreur ≤ 10%</v>
      </c>
      <c r="V87" s="70" t="str">
        <f>N87</f>
        <v>Uniquement Uf et Ug stipulés rapport (aucune indication sur Uw)</v>
      </c>
      <c r="W87" s="70" t="str">
        <f>O87</f>
        <v>10% &lt; Erreur ≤ 20%</v>
      </c>
      <c r="X87" s="70"/>
      <c r="Y87" s="70" t="str">
        <f>P87</f>
        <v>Erreur &gt;20%</v>
      </c>
    </row>
    <row r="88" spans="2:25" ht="30" customHeight="1" x14ac:dyDescent="0.25">
      <c r="B88" s="98"/>
      <c r="C88" s="78" t="s">
        <v>201</v>
      </c>
      <c r="D88" s="22"/>
      <c r="E88" s="29"/>
      <c r="G88" s="128"/>
      <c r="H88" s="128"/>
      <c r="I88" s="128"/>
      <c r="J88" s="131"/>
      <c r="K88" s="128"/>
      <c r="L88" s="128"/>
      <c r="M88" s="128"/>
      <c r="N88" s="128"/>
      <c r="O88" s="128"/>
      <c r="P88" s="131"/>
      <c r="Q88" s="131"/>
      <c r="S88" s="70"/>
      <c r="T88" s="70"/>
      <c r="U88" s="70"/>
      <c r="V88" s="70"/>
      <c r="W88" s="70"/>
      <c r="X88" s="70"/>
      <c r="Y88" s="70"/>
    </row>
    <row r="89" spans="2:25" ht="30" customHeight="1" x14ac:dyDescent="0.25">
      <c r="B89" s="98"/>
      <c r="C89" s="78" t="s">
        <v>277</v>
      </c>
      <c r="D89" s="22"/>
      <c r="E89" s="29"/>
      <c r="G89" s="128"/>
      <c r="H89" s="128"/>
      <c r="I89" s="128"/>
      <c r="J89" s="131"/>
      <c r="K89" s="128"/>
      <c r="L89" s="128"/>
      <c r="M89" s="128"/>
      <c r="N89" s="128"/>
      <c r="O89" s="128"/>
      <c r="P89" s="131"/>
      <c r="Q89" s="131"/>
      <c r="S89" s="70"/>
      <c r="T89" s="70"/>
      <c r="U89" s="70"/>
      <c r="V89" s="70"/>
      <c r="W89" s="70"/>
      <c r="X89" s="70"/>
      <c r="Y89" s="70"/>
    </row>
    <row r="90" spans="2:25" ht="30" customHeight="1" x14ac:dyDescent="0.25">
      <c r="B90" s="98"/>
      <c r="C90" s="79" t="s">
        <v>222</v>
      </c>
      <c r="D90" s="80" t="e">
        <f>IF(D89&lt;D88,"Valeur retenue pénalisante",-(D88-D89)/D89)</f>
        <v>#DIV/0!</v>
      </c>
      <c r="E90" s="29"/>
      <c r="G90" s="128"/>
      <c r="H90" s="128"/>
      <c r="I90" s="128"/>
      <c r="J90" s="131"/>
      <c r="K90" s="128"/>
      <c r="L90" s="128"/>
      <c r="M90" s="128"/>
      <c r="N90" s="128"/>
      <c r="O90" s="128"/>
      <c r="P90" s="131"/>
      <c r="Q90" s="131"/>
      <c r="S90" s="70"/>
      <c r="T90" s="70"/>
      <c r="U90" s="70"/>
      <c r="V90" s="70"/>
      <c r="W90" s="70"/>
      <c r="X90" s="70"/>
      <c r="Y90" s="70"/>
    </row>
    <row r="91" spans="2:25" ht="30" customHeight="1" x14ac:dyDescent="0.25">
      <c r="B91" s="59"/>
      <c r="C91" s="58" t="s">
        <v>167</v>
      </c>
      <c r="D91" s="38" t="s">
        <v>203</v>
      </c>
      <c r="E91" s="29"/>
      <c r="G91" s="128">
        <f>HLOOKUP(D91,S91:$Y$182,ROWS(S91:$Y$182),FALSE)</f>
        <v>0</v>
      </c>
      <c r="H91" s="128">
        <v>10</v>
      </c>
      <c r="I91" s="128">
        <f t="shared" ref="I91:I100" si="4">G91*H91</f>
        <v>0</v>
      </c>
      <c r="J91" s="131"/>
      <c r="K91" s="128" t="s">
        <v>203</v>
      </c>
      <c r="L91" s="128" t="s">
        <v>328</v>
      </c>
      <c r="M91" s="128" t="s">
        <v>329</v>
      </c>
      <c r="N91" s="131"/>
      <c r="O91" s="131"/>
      <c r="P91" s="131"/>
      <c r="Q91" s="131"/>
      <c r="S91" s="70" t="str">
        <f>K91</f>
        <v>Saisie conforme ou valeurs tabulées</v>
      </c>
      <c r="T91" s="70"/>
      <c r="U91" s="70"/>
      <c r="V91" s="70" t="str">
        <f>L91</f>
        <v>Sw≥0,55 sans justificatif</v>
      </c>
      <c r="W91" s="70"/>
      <c r="X91" s="70"/>
      <c r="Y91" s="70" t="str">
        <f>M91</f>
        <v>Sw≥0,6 sans justificatif</v>
      </c>
    </row>
    <row r="92" spans="2:25" ht="30" customHeight="1" x14ac:dyDescent="0.25">
      <c r="B92" s="59"/>
      <c r="C92" s="58" t="s">
        <v>168</v>
      </c>
      <c r="D92" s="38" t="s">
        <v>203</v>
      </c>
      <c r="E92" s="29"/>
      <c r="G92" s="128">
        <f>HLOOKUP(D92,S92:$Y$182,ROWS(S92:$Y$182),FALSE)</f>
        <v>0</v>
      </c>
      <c r="H92" s="128">
        <v>5</v>
      </c>
      <c r="I92" s="128">
        <f t="shared" si="4"/>
        <v>0</v>
      </c>
      <c r="J92" s="131"/>
      <c r="K92" s="128" t="s">
        <v>203</v>
      </c>
      <c r="L92" s="128" t="s">
        <v>330</v>
      </c>
      <c r="M92" s="128" t="s">
        <v>331</v>
      </c>
      <c r="N92" s="131"/>
      <c r="O92" s="131"/>
      <c r="P92" s="131"/>
      <c r="Q92" s="131"/>
      <c r="S92" s="70" t="str">
        <f>K92</f>
        <v>Saisie conforme ou valeurs tabulées</v>
      </c>
      <c r="T92" s="70"/>
      <c r="U92" s="70"/>
      <c r="V92" s="70" t="str">
        <f>L92</f>
        <v>Tlw≥0,65 sans justificatif</v>
      </c>
      <c r="W92" s="70"/>
      <c r="X92" s="70"/>
      <c r="Y92" s="70" t="str">
        <f>M92</f>
        <v>Tlw≥0,7 sans justificatif</v>
      </c>
    </row>
    <row r="93" spans="2:25" ht="30" customHeight="1" x14ac:dyDescent="0.25">
      <c r="B93" s="40"/>
      <c r="C93" s="58" t="s">
        <v>169</v>
      </c>
      <c r="D93" s="38" t="s">
        <v>203</v>
      </c>
      <c r="E93" s="29"/>
      <c r="G93" s="128">
        <f>HLOOKUP(D93,S93:$Y$182,ROWS(S93:$Y$182),FALSE)</f>
        <v>0</v>
      </c>
      <c r="H93" s="128">
        <v>5</v>
      </c>
      <c r="I93" s="128">
        <f t="shared" si="4"/>
        <v>0</v>
      </c>
      <c r="J93" s="131"/>
      <c r="K93" s="128" t="s">
        <v>203</v>
      </c>
      <c r="L93" s="128" t="s">
        <v>332</v>
      </c>
      <c r="M93" s="128" t="s">
        <v>333</v>
      </c>
      <c r="N93" s="131"/>
      <c r="O93" s="131"/>
      <c r="P93" s="131"/>
      <c r="Q93" s="131"/>
      <c r="S93" s="70" t="str">
        <f>K93</f>
        <v>Saisie conforme ou valeurs tabulées</v>
      </c>
      <c r="T93" s="70"/>
      <c r="U93" s="70"/>
      <c r="V93" s="70" t="str">
        <f>L93</f>
        <v>Tlw≥0,2 sans justificatif</v>
      </c>
      <c r="W93" s="70"/>
      <c r="X93" s="70"/>
      <c r="Y93" s="70" t="str">
        <f>M93</f>
        <v>Tlw≥0,3 sans justificatif</v>
      </c>
    </row>
    <row r="94" spans="2:25" ht="30" customHeight="1" x14ac:dyDescent="0.25">
      <c r="B94" s="102" t="s">
        <v>267</v>
      </c>
      <c r="C94" s="58" t="s">
        <v>243</v>
      </c>
      <c r="D94" s="38" t="s">
        <v>135</v>
      </c>
      <c r="E94" s="29"/>
      <c r="G94" s="128">
        <f>HLOOKUP(D94,S94:$Y$182,ROWS(S94:$Y$182),FALSE)</f>
        <v>0</v>
      </c>
      <c r="H94" s="129">
        <v>12</v>
      </c>
      <c r="I94" s="128">
        <f t="shared" si="4"/>
        <v>0</v>
      </c>
      <c r="J94" s="131"/>
      <c r="K94" s="128" t="s">
        <v>135</v>
      </c>
      <c r="L94" s="128" t="s">
        <v>182</v>
      </c>
      <c r="M94" s="128" t="s">
        <v>166</v>
      </c>
      <c r="N94" s="131"/>
      <c r="O94" s="131"/>
      <c r="P94" s="131"/>
      <c r="Q94" s="131"/>
      <c r="S94" s="70" t="str">
        <f t="shared" si="3"/>
        <v>Saisie conforme ou sans objet</v>
      </c>
      <c r="T94" s="70"/>
      <c r="U94" s="70"/>
      <c r="V94" s="70" t="str">
        <f>L94</f>
        <v>Erreur sur le type de volets roulants retenu</v>
      </c>
      <c r="W94" s="70"/>
      <c r="X94" s="70"/>
      <c r="Y94" s="70" t="str">
        <f>M94</f>
        <v>Saisie non conforme (intérieure / extérieure, volet / store)</v>
      </c>
    </row>
    <row r="95" spans="2:25" ht="30" customHeight="1" x14ac:dyDescent="0.25">
      <c r="B95" s="103"/>
      <c r="C95" s="58" t="s">
        <v>164</v>
      </c>
      <c r="D95" s="38" t="s">
        <v>135</v>
      </c>
      <c r="E95" s="29"/>
      <c r="G95" s="128">
        <f>HLOOKUP(D95,S95:$Y$182,ROWS(S95:$Y$182),FALSE)</f>
        <v>0</v>
      </c>
      <c r="H95" s="129">
        <v>14</v>
      </c>
      <c r="I95" s="128">
        <f t="shared" si="4"/>
        <v>0</v>
      </c>
      <c r="J95" s="131"/>
      <c r="K95" s="128" t="s">
        <v>135</v>
      </c>
      <c r="L95" s="128" t="s">
        <v>191</v>
      </c>
      <c r="M95" s="128" t="s">
        <v>192</v>
      </c>
      <c r="N95" s="131"/>
      <c r="O95" s="131"/>
      <c r="P95" s="131"/>
      <c r="Q95" s="131"/>
      <c r="S95" s="70" t="str">
        <f t="shared" si="3"/>
        <v>Saisie conforme ou sans objet</v>
      </c>
      <c r="T95" s="70"/>
      <c r="U95" s="70"/>
      <c r="V95" s="70" t="str">
        <f>L95</f>
        <v>Gestion motorisée, non stipulée rapport</v>
      </c>
      <c r="W95" s="70"/>
      <c r="X95" s="70"/>
      <c r="Y95" s="70" t="str">
        <f>M95</f>
        <v>Gestion automatique, non stipulée rapport</v>
      </c>
    </row>
    <row r="96" spans="2:25" ht="30" customHeight="1" x14ac:dyDescent="0.25">
      <c r="B96" s="103"/>
      <c r="C96" s="58" t="s">
        <v>36</v>
      </c>
      <c r="D96" s="38" t="s">
        <v>135</v>
      </c>
      <c r="E96" s="29"/>
      <c r="G96" s="128">
        <f>HLOOKUP(D96,S96:$Y$182,ROWS(S96:$Y$182),FALSE)</f>
        <v>0</v>
      </c>
      <c r="H96" s="129">
        <v>12</v>
      </c>
      <c r="I96" s="128">
        <f t="shared" si="4"/>
        <v>0</v>
      </c>
      <c r="J96" s="131"/>
      <c r="K96" s="128" t="s">
        <v>135</v>
      </c>
      <c r="L96" s="128" t="s">
        <v>334</v>
      </c>
      <c r="M96" s="128" t="s">
        <v>335</v>
      </c>
      <c r="N96" s="128" t="s">
        <v>336</v>
      </c>
      <c r="O96" s="128" t="s">
        <v>260</v>
      </c>
      <c r="P96" s="128" t="s">
        <v>165</v>
      </c>
      <c r="Q96" s="131"/>
      <c r="S96" s="70" t="str">
        <f t="shared" si="3"/>
        <v>Saisie conforme ou sans objet</v>
      </c>
      <c r="T96" s="70" t="str">
        <f>L96</f>
        <v>Valeur non justifiée ou non stipulée rapport, 1,4 ≤ Uc &lt; 1,8 / h=30</v>
      </c>
      <c r="U96" s="70" t="str">
        <f>M96</f>
        <v>Valeur non justifiée ou non stipulée rapport, 1 ≤ Uc &lt; 1,4 / h=30</v>
      </c>
      <c r="V96" s="70"/>
      <c r="W96" s="70" t="str">
        <f>N96</f>
        <v>Valeur non justifiée ou non stipulée rapport, 0,6 ≤ Uc &lt; 1 / h=30</v>
      </c>
      <c r="X96" s="70" t="str">
        <f>O96</f>
        <v>Valeur non justifiée ou non stipulée rapport, Uc &lt; 0,6 / h=30</v>
      </c>
      <c r="Y96" s="70" t="str">
        <f>P96</f>
        <v>Uc non pris en compte</v>
      </c>
    </row>
    <row r="97" spans="2:25" ht="30" customHeight="1" x14ac:dyDescent="0.25">
      <c r="B97" s="77" t="s">
        <v>268</v>
      </c>
      <c r="C97" s="58" t="s">
        <v>37</v>
      </c>
      <c r="D97" s="38" t="s">
        <v>87</v>
      </c>
      <c r="E97" s="29"/>
      <c r="G97" s="128">
        <f>HLOOKUP(D97,S97:$Y$182,ROWS(S97:$Y$182),FALSE)</f>
        <v>0</v>
      </c>
      <c r="H97" s="129">
        <v>12</v>
      </c>
      <c r="I97" s="128">
        <f t="shared" si="4"/>
        <v>0</v>
      </c>
      <c r="J97" s="131"/>
      <c r="K97" s="128" t="s">
        <v>87</v>
      </c>
      <c r="L97" s="128" t="s">
        <v>163</v>
      </c>
      <c r="M97" s="128" t="s">
        <v>141</v>
      </c>
      <c r="N97" s="131"/>
      <c r="O97" s="131"/>
      <c r="P97" s="131"/>
      <c r="Q97" s="131"/>
      <c r="S97" s="70" t="str">
        <f t="shared" si="3"/>
        <v>Saisie conforme ou valeurs retenues pénalisantes</v>
      </c>
      <c r="T97" s="70"/>
      <c r="U97" s="70"/>
      <c r="V97" s="70" t="str">
        <f>L97</f>
        <v>Erreur sur la valeur retenue</v>
      </c>
      <c r="W97" s="70"/>
      <c r="X97" s="70"/>
      <c r="Y97" s="70" t="str">
        <f>M97</f>
        <v>Non pris en compte</v>
      </c>
    </row>
    <row r="98" spans="2:25" ht="30" customHeight="1" x14ac:dyDescent="0.25">
      <c r="B98" s="59"/>
      <c r="C98" s="58" t="s">
        <v>161</v>
      </c>
      <c r="D98" s="38" t="s">
        <v>245</v>
      </c>
      <c r="E98" s="29"/>
      <c r="G98" s="128">
        <f>HLOOKUP(D98,S98:$Y$182,ROWS(S98:$Y$182),FALSE)</f>
        <v>0</v>
      </c>
      <c r="H98" s="129">
        <v>10</v>
      </c>
      <c r="I98" s="128">
        <f t="shared" si="4"/>
        <v>0</v>
      </c>
      <c r="J98" s="131"/>
      <c r="K98" s="128" t="s">
        <v>314</v>
      </c>
      <c r="L98" s="128" t="s">
        <v>337</v>
      </c>
      <c r="M98" s="128" t="s">
        <v>313</v>
      </c>
      <c r="N98" s="128" t="s">
        <v>244</v>
      </c>
      <c r="O98" s="131"/>
      <c r="P98" s="131"/>
      <c r="Q98" s="131"/>
      <c r="S98" s="70" t="str">
        <f t="shared" si="3"/>
        <v>Saisie conforme ou erreur ≤ 5%</v>
      </c>
      <c r="T98" s="70" t="str">
        <f>L98</f>
        <v>5% &lt; Erreur ≤ 10% et/ou oubli baies toiture</v>
      </c>
      <c r="U98" s="70"/>
      <c r="V98" s="70" t="str">
        <f>M98</f>
        <v>10% &lt; Erreur ≤ 20%</v>
      </c>
      <c r="W98" s="70"/>
      <c r="X98" s="70"/>
      <c r="Y98" s="70" t="str">
        <f>N98</f>
        <v>Erreur &gt;20%</v>
      </c>
    </row>
    <row r="99" spans="2:25" ht="30" customHeight="1" x14ac:dyDescent="0.25">
      <c r="B99" s="59"/>
      <c r="C99" s="58" t="s">
        <v>162</v>
      </c>
      <c r="D99" s="38" t="s">
        <v>246</v>
      </c>
      <c r="E99" s="29"/>
      <c r="G99" s="128">
        <f>HLOOKUP(D99,S99:$Y$182,ROWS(S99:$Y$182),FALSE)</f>
        <v>0</v>
      </c>
      <c r="H99" s="129">
        <v>15</v>
      </c>
      <c r="I99" s="128">
        <f t="shared" si="4"/>
        <v>0</v>
      </c>
      <c r="J99" s="131"/>
      <c r="K99" s="128" t="s">
        <v>338</v>
      </c>
      <c r="L99" s="128" t="s">
        <v>339</v>
      </c>
      <c r="M99" s="128" t="s">
        <v>340</v>
      </c>
      <c r="N99" s="128" t="s">
        <v>341</v>
      </c>
      <c r="O99" s="131"/>
      <c r="P99" s="131"/>
      <c r="Q99" s="131"/>
      <c r="S99" s="70" t="str">
        <f t="shared" si="3"/>
        <v>Saisie conforme ou erreur sur S ≤ 5% de la surface</v>
      </c>
      <c r="T99" s="70" t="str">
        <f>L99</f>
        <v>5% &lt; Erreur ≤ 10% de la surface</v>
      </c>
      <c r="U99" s="70"/>
      <c r="V99" s="70" t="str">
        <f>M99</f>
        <v>10% &lt; Erreur ≤ 20% de la surface</v>
      </c>
      <c r="W99" s="70"/>
      <c r="X99" s="70"/>
      <c r="Y99" s="70" t="str">
        <f>N99</f>
        <v>Erreur sur S &gt; 20% de la surface</v>
      </c>
    </row>
    <row r="100" spans="2:25" ht="30" customHeight="1" x14ac:dyDescent="0.25">
      <c r="B100" s="40"/>
      <c r="C100" s="58" t="s">
        <v>160</v>
      </c>
      <c r="D100" s="38" t="s">
        <v>67</v>
      </c>
      <c r="E100" s="29"/>
      <c r="G100" s="128">
        <f>HLOOKUP(D100,S100:$Y$182,ROWS(S100:$Y$182),FALSE)</f>
        <v>0</v>
      </c>
      <c r="H100" s="129">
        <v>20</v>
      </c>
      <c r="I100" s="128">
        <f t="shared" si="4"/>
        <v>0</v>
      </c>
      <c r="J100" s="131"/>
      <c r="K100" s="128" t="s">
        <v>67</v>
      </c>
      <c r="L100" s="128" t="s">
        <v>183</v>
      </c>
      <c r="M100" s="128" t="s">
        <v>184</v>
      </c>
      <c r="N100" s="131"/>
      <c r="O100" s="131"/>
      <c r="P100" s="131"/>
      <c r="Q100" s="131"/>
      <c r="S100" s="70" t="str">
        <f t="shared" si="3"/>
        <v>Saisie conforme</v>
      </c>
      <c r="T100" s="70"/>
      <c r="U100" s="70"/>
      <c r="V100" s="70" t="str">
        <f>L100</f>
        <v>Masques proches partiellement pris en compte</v>
      </c>
      <c r="W100" s="70"/>
      <c r="X100" s="70"/>
      <c r="Y100" s="70" t="str">
        <f>M100</f>
        <v>Masques proches non pris en compte</v>
      </c>
    </row>
    <row r="101" spans="2:25" ht="30" customHeight="1" x14ac:dyDescent="0.25">
      <c r="B101" s="67" t="s">
        <v>6</v>
      </c>
      <c r="C101" s="55"/>
      <c r="D101" s="56"/>
      <c r="E101" s="56"/>
      <c r="G101" s="133"/>
      <c r="H101" s="133"/>
      <c r="I101" s="133"/>
      <c r="J101" s="131"/>
      <c r="K101" s="131"/>
      <c r="L101" s="131"/>
      <c r="M101" s="131"/>
      <c r="N101" s="131"/>
      <c r="O101" s="131"/>
      <c r="P101" s="131"/>
      <c r="Q101" s="131"/>
      <c r="S101" s="70"/>
      <c r="T101" s="70"/>
      <c r="U101" s="70"/>
      <c r="V101" s="70"/>
      <c r="W101" s="70"/>
      <c r="X101" s="70"/>
      <c r="Y101" s="70"/>
    </row>
    <row r="102" spans="2:25" ht="60" x14ac:dyDescent="0.25">
      <c r="B102" s="39"/>
      <c r="C102" s="58" t="s">
        <v>179</v>
      </c>
      <c r="D102" s="38" t="s">
        <v>247</v>
      </c>
      <c r="E102" s="29"/>
      <c r="G102" s="128">
        <f>HLOOKUP(D102,S102:$Y$182,ROWS(S102:$Y$182),FALSE)</f>
        <v>0</v>
      </c>
      <c r="H102" s="129">
        <v>12</v>
      </c>
      <c r="I102" s="128">
        <f>G102*H102</f>
        <v>0</v>
      </c>
      <c r="J102" s="131"/>
      <c r="K102" s="128" t="s">
        <v>247</v>
      </c>
      <c r="L102" s="128" t="s">
        <v>258</v>
      </c>
      <c r="M102" s="128" t="s">
        <v>259</v>
      </c>
      <c r="N102" s="128" t="s">
        <v>180</v>
      </c>
      <c r="O102" s="131"/>
      <c r="P102" s="131"/>
      <c r="Q102" s="131"/>
      <c r="S102" s="70" t="str">
        <f>K102</f>
        <v>Linéiques pris en compte, valeurs ok</v>
      </c>
      <c r="T102" s="70"/>
      <c r="U102" s="70" t="str">
        <f>L102</f>
        <v>Oubli de 1 catégorie, ou 1 catégorie sous-estimée (&gt;20%)</v>
      </c>
      <c r="V102" s="70"/>
      <c r="W102" s="70" t="str">
        <f>M102</f>
        <v>Oubli de 2 catégories, ou 2 catégories sous-estimées (&gt;20%)</v>
      </c>
      <c r="X102" s="70"/>
      <c r="Y102" s="70" t="str">
        <f>N102</f>
        <v>Aucun linéique pris en compte</v>
      </c>
    </row>
    <row r="103" spans="2:25" ht="30" customHeight="1" x14ac:dyDescent="0.25">
      <c r="B103" s="40"/>
      <c r="C103" s="58" t="s">
        <v>181</v>
      </c>
      <c r="D103" s="38" t="s">
        <v>245</v>
      </c>
      <c r="E103" s="29"/>
      <c r="G103" s="128">
        <f>HLOOKUP(D103,S103:$Y$182,ROWS(S103:$Y$182),FALSE)</f>
        <v>0</v>
      </c>
      <c r="H103" s="129">
        <v>12</v>
      </c>
      <c r="I103" s="128">
        <f>G103*H103</f>
        <v>0</v>
      </c>
      <c r="J103" s="131"/>
      <c r="K103" s="128" t="s">
        <v>314</v>
      </c>
      <c r="L103" s="128" t="s">
        <v>312</v>
      </c>
      <c r="M103" s="128" t="s">
        <v>313</v>
      </c>
      <c r="N103" s="128" t="s">
        <v>244</v>
      </c>
      <c r="O103" s="131"/>
      <c r="P103" s="131"/>
      <c r="Q103" s="131"/>
      <c r="S103" s="70" t="str">
        <f>K103</f>
        <v>Saisie conforme ou erreur ≤ 5%</v>
      </c>
      <c r="T103" s="70"/>
      <c r="U103" s="70" t="str">
        <f>L103</f>
        <v>5% &lt; Erreur ≤ 10%</v>
      </c>
      <c r="V103" s="70"/>
      <c r="W103" s="70" t="str">
        <f>M103</f>
        <v>10% &lt; Erreur ≤ 20%</v>
      </c>
      <c r="X103" s="70"/>
      <c r="Y103" s="70" t="str">
        <f>N103</f>
        <v>Erreur &gt;20%</v>
      </c>
    </row>
    <row r="104" spans="2:25" ht="30" customHeight="1" x14ac:dyDescent="0.25">
      <c r="G104" s="131"/>
      <c r="H104" s="131"/>
      <c r="I104" s="131"/>
      <c r="J104" s="131"/>
      <c r="K104" s="134"/>
      <c r="L104" s="134"/>
      <c r="M104" s="134"/>
      <c r="N104" s="134"/>
      <c r="O104" s="134"/>
      <c r="P104" s="134"/>
      <c r="Q104" s="134"/>
      <c r="S104" s="70"/>
      <c r="T104" s="70"/>
      <c r="U104" s="70"/>
      <c r="V104" s="70"/>
      <c r="W104" s="70"/>
      <c r="X104" s="70"/>
      <c r="Y104" s="70"/>
    </row>
    <row r="105" spans="2:25" ht="30" customHeight="1" x14ac:dyDescent="0.25">
      <c r="B105" s="62" t="s">
        <v>28</v>
      </c>
      <c r="C105" s="63"/>
      <c r="D105" s="17" t="s">
        <v>27</v>
      </c>
      <c r="E105" s="17" t="s">
        <v>69</v>
      </c>
      <c r="F105" s="24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</row>
    <row r="106" spans="2:25" ht="30" customHeight="1" x14ac:dyDescent="0.25">
      <c r="B106" s="67" t="s">
        <v>99</v>
      </c>
      <c r="C106" s="55"/>
      <c r="D106" s="56"/>
      <c r="E106" s="56"/>
      <c r="F106" s="4"/>
      <c r="G106" s="135"/>
      <c r="H106" s="135"/>
      <c r="I106" s="135"/>
      <c r="J106" s="131"/>
      <c r="K106" s="131"/>
      <c r="L106" s="131"/>
      <c r="M106" s="131"/>
      <c r="N106" s="131"/>
      <c r="O106" s="131"/>
      <c r="P106" s="131"/>
      <c r="Q106" s="131"/>
      <c r="S106" s="70"/>
      <c r="T106" s="70"/>
      <c r="U106" s="70"/>
      <c r="V106" s="70"/>
      <c r="W106" s="70"/>
      <c r="X106" s="70"/>
      <c r="Y106" s="70"/>
    </row>
    <row r="107" spans="2:25" ht="30" customHeight="1" x14ac:dyDescent="0.25">
      <c r="B107" s="43" t="s">
        <v>81</v>
      </c>
      <c r="C107" s="31" t="s">
        <v>82</v>
      </c>
      <c r="D107" s="36" t="s">
        <v>83</v>
      </c>
      <c r="E107" s="36"/>
      <c r="F107" s="4"/>
      <c r="G107" s="128">
        <f>HLOOKUP(D107,S107:$Y$182,ROWS(S107:$Y$182),FALSE)</f>
        <v>0</v>
      </c>
      <c r="H107" s="129">
        <v>15</v>
      </c>
      <c r="I107" s="128">
        <f>G107*H107</f>
        <v>0</v>
      </c>
      <c r="J107" s="131"/>
      <c r="K107" s="128" t="s">
        <v>83</v>
      </c>
      <c r="L107" s="128" t="s">
        <v>193</v>
      </c>
      <c r="M107" s="128" t="s">
        <v>121</v>
      </c>
      <c r="N107" s="128" t="s">
        <v>84</v>
      </c>
      <c r="O107" s="131"/>
      <c r="P107" s="131"/>
      <c r="Q107" s="131"/>
      <c r="S107" s="70" t="str">
        <f>K107</f>
        <v>Concordance entre rapport et étude thermique</v>
      </c>
      <c r="T107" s="70"/>
      <c r="U107" s="70"/>
      <c r="V107" s="70" t="str">
        <f>L107</f>
        <v>Incohérence sur le type d'émetteurs</v>
      </c>
      <c r="W107" s="70" t="str">
        <f>M107</f>
        <v>Système saisonnier non pris en compte</v>
      </c>
      <c r="X107" s="70"/>
      <c r="Y107" s="70" t="str">
        <f>N107</f>
        <v>Incohérence entre rapport et étude thermique</v>
      </c>
    </row>
    <row r="108" spans="2:25" ht="48" customHeight="1" x14ac:dyDescent="0.25">
      <c r="B108" s="44" t="s">
        <v>10</v>
      </c>
      <c r="C108" s="31" t="s">
        <v>273</v>
      </c>
      <c r="D108" s="75" t="s">
        <v>87</v>
      </c>
      <c r="E108" s="29"/>
      <c r="G108" s="128">
        <f>HLOOKUP(D108,S108:$Y$182,ROWS(S108:$Y$182),FALSE)</f>
        <v>0</v>
      </c>
      <c r="H108" s="129">
        <v>10</v>
      </c>
      <c r="I108" s="128">
        <f>G108*H108</f>
        <v>0</v>
      </c>
      <c r="J108" s="131"/>
      <c r="K108" s="128" t="s">
        <v>87</v>
      </c>
      <c r="L108" s="128" t="s">
        <v>342</v>
      </c>
      <c r="M108" s="128" t="s">
        <v>312</v>
      </c>
      <c r="N108" s="128" t="s">
        <v>313</v>
      </c>
      <c r="O108" s="128" t="s">
        <v>244</v>
      </c>
      <c r="P108" s="131"/>
      <c r="Q108" s="131"/>
      <c r="S108" s="70" t="str">
        <f>K108</f>
        <v>Saisie conforme ou valeurs retenues pénalisantes</v>
      </c>
      <c r="T108" s="70" t="str">
        <f>L108</f>
        <v>Erreur ≤ 5%</v>
      </c>
      <c r="U108" s="70"/>
      <c r="V108" s="70" t="str">
        <f>M108</f>
        <v>5% &lt; Erreur ≤ 10%</v>
      </c>
      <c r="W108" s="70"/>
      <c r="X108" s="70" t="str">
        <f>N108</f>
        <v>10% &lt; Erreur ≤ 20%</v>
      </c>
      <c r="Y108" s="70" t="str">
        <f>O108</f>
        <v>Erreur &gt;20%</v>
      </c>
    </row>
    <row r="109" spans="2:25" ht="30" customHeight="1" x14ac:dyDescent="0.25">
      <c r="B109" s="91"/>
      <c r="C109" s="78" t="s">
        <v>216</v>
      </c>
      <c r="D109" s="81"/>
      <c r="E109" s="70"/>
      <c r="F109" s="4"/>
      <c r="G109" s="128"/>
      <c r="H109" s="129"/>
      <c r="I109" s="129"/>
      <c r="J109" s="131"/>
      <c r="K109" s="128"/>
      <c r="L109" s="128"/>
      <c r="M109" s="131"/>
      <c r="N109" s="131"/>
      <c r="O109" s="131"/>
      <c r="P109" s="131"/>
      <c r="Q109" s="131"/>
      <c r="S109" s="70"/>
      <c r="T109" s="70"/>
      <c r="U109" s="70"/>
      <c r="V109" s="70"/>
      <c r="W109" s="70"/>
      <c r="X109" s="70"/>
      <c r="Y109" s="70"/>
    </row>
    <row r="110" spans="2:25" ht="30" customHeight="1" x14ac:dyDescent="0.25">
      <c r="B110" s="91"/>
      <c r="C110" s="78" t="s">
        <v>217</v>
      </c>
      <c r="D110" s="81"/>
      <c r="E110" s="70"/>
      <c r="F110" s="4"/>
      <c r="G110" s="128"/>
      <c r="H110" s="129"/>
      <c r="I110" s="129"/>
      <c r="J110" s="131"/>
      <c r="K110" s="128"/>
      <c r="L110" s="128"/>
      <c r="M110" s="131"/>
      <c r="N110" s="131"/>
      <c r="O110" s="131"/>
      <c r="P110" s="131"/>
      <c r="Q110" s="131"/>
      <c r="S110" s="70"/>
      <c r="T110" s="70"/>
      <c r="U110" s="70"/>
      <c r="V110" s="70"/>
      <c r="W110" s="70"/>
      <c r="X110" s="70"/>
      <c r="Y110" s="70"/>
    </row>
    <row r="111" spans="2:25" ht="30" customHeight="1" x14ac:dyDescent="0.25">
      <c r="B111" s="91"/>
      <c r="C111" s="79" t="s">
        <v>222</v>
      </c>
      <c r="D111" s="80" t="e">
        <f>IF(D110&gt;D109,"Valeur retenue pénalisante",(D109-D110)/D110)</f>
        <v>#DIV/0!</v>
      </c>
      <c r="E111" s="70"/>
      <c r="F111" s="4"/>
      <c r="G111" s="128"/>
      <c r="H111" s="129"/>
      <c r="I111" s="129"/>
      <c r="J111" s="131"/>
      <c r="K111" s="128"/>
      <c r="L111" s="128"/>
      <c r="M111" s="131"/>
      <c r="N111" s="131"/>
      <c r="O111" s="131"/>
      <c r="P111" s="131"/>
      <c r="Q111" s="131"/>
      <c r="S111" s="70"/>
      <c r="T111" s="70"/>
      <c r="U111" s="70"/>
      <c r="V111" s="70"/>
      <c r="W111" s="70"/>
      <c r="X111" s="70"/>
      <c r="Y111" s="70"/>
    </row>
    <row r="112" spans="2:25" ht="30" customHeight="1" x14ac:dyDescent="0.25">
      <c r="B112" s="41"/>
      <c r="C112" s="96" t="s">
        <v>88</v>
      </c>
      <c r="D112" s="38" t="s">
        <v>67</v>
      </c>
      <c r="E112" s="29"/>
      <c r="G112" s="128">
        <f>HLOOKUP(D112,S112:$Y$182,ROWS(S112:$Y$182),FALSE)</f>
        <v>0</v>
      </c>
      <c r="H112" s="129">
        <v>10</v>
      </c>
      <c r="I112" s="128">
        <f t="shared" ref="I112:I123" si="5">G112*H112</f>
        <v>0</v>
      </c>
      <c r="J112" s="131"/>
      <c r="K112" s="128" t="s">
        <v>67</v>
      </c>
      <c r="L112" s="128" t="s">
        <v>91</v>
      </c>
      <c r="M112" s="128" t="s">
        <v>89</v>
      </c>
      <c r="N112" s="128" t="s">
        <v>90</v>
      </c>
      <c r="O112" s="131"/>
      <c r="P112" s="131"/>
      <c r="Q112" s="131"/>
      <c r="S112" s="70" t="str">
        <f t="shared" ref="S112:S123" si="6">K112</f>
        <v>Saisie conforme</v>
      </c>
      <c r="T112" s="70"/>
      <c r="U112" s="70" t="str">
        <f>L112</f>
        <v>Performance retenue certifiée au lieu de justifiée</v>
      </c>
      <c r="V112" s="70"/>
      <c r="W112" s="70"/>
      <c r="X112" s="70" t="str">
        <f>M112</f>
        <v>Performance retenue justifiée sans justificatif</v>
      </c>
      <c r="Y112" s="70" t="str">
        <f>N112</f>
        <v>Performance retenue certifiée sans certificat</v>
      </c>
    </row>
    <row r="113" spans="2:25" ht="30" customHeight="1" x14ac:dyDescent="0.25">
      <c r="B113" s="41"/>
      <c r="C113" s="46" t="s">
        <v>32</v>
      </c>
      <c r="D113" s="38" t="s">
        <v>33</v>
      </c>
      <c r="E113" s="29"/>
      <c r="G113" s="128">
        <f>HLOOKUP(D113,S113:$Y$182,ROWS(S113:$Y$182),FALSE)</f>
        <v>0</v>
      </c>
      <c r="H113" s="129">
        <v>5</v>
      </c>
      <c r="I113" s="128">
        <f t="shared" si="5"/>
        <v>0</v>
      </c>
      <c r="J113" s="131"/>
      <c r="K113" s="136" t="s">
        <v>33</v>
      </c>
      <c r="L113" s="128" t="s">
        <v>93</v>
      </c>
      <c r="M113" s="131"/>
      <c r="N113" s="131"/>
      <c r="O113" s="131"/>
      <c r="P113" s="131"/>
      <c r="Q113" s="131"/>
      <c r="S113" s="27" t="str">
        <f t="shared" si="6"/>
        <v>-</v>
      </c>
      <c r="T113" s="70"/>
      <c r="U113" s="70"/>
      <c r="V113" s="70"/>
      <c r="W113" s="70"/>
      <c r="X113" s="70"/>
      <c r="Y113" s="70" t="str">
        <f>L113</f>
        <v>Sonde de température extérieure saisie sans justificatif</v>
      </c>
    </row>
    <row r="114" spans="2:25" ht="30" customHeight="1" x14ac:dyDescent="0.25">
      <c r="B114" s="45"/>
      <c r="C114" s="46" t="s">
        <v>42</v>
      </c>
      <c r="D114" s="28" t="s">
        <v>33</v>
      </c>
      <c r="E114" s="29"/>
      <c r="G114" s="128">
        <f>HLOOKUP(D114,S114:$Y$182,ROWS(S114:$Y$182),FALSE)</f>
        <v>0</v>
      </c>
      <c r="H114" s="129">
        <v>5</v>
      </c>
      <c r="I114" s="128">
        <f t="shared" si="5"/>
        <v>0</v>
      </c>
      <c r="J114" s="131"/>
      <c r="K114" s="136" t="s">
        <v>33</v>
      </c>
      <c r="L114" s="128" t="s">
        <v>92</v>
      </c>
      <c r="M114" s="131"/>
      <c r="N114" s="131"/>
      <c r="O114" s="131"/>
      <c r="P114" s="131"/>
      <c r="Q114" s="131"/>
      <c r="S114" s="27" t="str">
        <f t="shared" si="6"/>
        <v>-</v>
      </c>
      <c r="T114" s="70"/>
      <c r="U114" s="70"/>
      <c r="V114" s="70"/>
      <c r="W114" s="70"/>
      <c r="X114" s="70"/>
      <c r="Y114" s="70" t="str">
        <f>L114</f>
        <v>Saisie en volume chauffé au lieu de hors volume chauffé</v>
      </c>
    </row>
    <row r="115" spans="2:25" ht="30" customHeight="1" x14ac:dyDescent="0.25">
      <c r="B115" s="41" t="s">
        <v>11</v>
      </c>
      <c r="C115" s="46" t="s">
        <v>94</v>
      </c>
      <c r="D115" s="34" t="s">
        <v>292</v>
      </c>
      <c r="E115" s="29"/>
      <c r="G115" s="128">
        <f>HLOOKUP(D115,S115:$Y$182,ROWS(S115:$Y$182),FALSE)</f>
        <v>0</v>
      </c>
      <c r="H115" s="129">
        <v>10</v>
      </c>
      <c r="I115" s="128">
        <f t="shared" si="5"/>
        <v>0</v>
      </c>
      <c r="J115" s="131"/>
      <c r="K115" s="137" t="s">
        <v>292</v>
      </c>
      <c r="L115" s="138" t="s">
        <v>293</v>
      </c>
      <c r="M115" s="131"/>
      <c r="N115" s="131"/>
      <c r="O115" s="131"/>
      <c r="P115" s="131"/>
      <c r="Q115" s="131"/>
      <c r="S115" s="27" t="str">
        <f t="shared" si="6"/>
        <v>Saisie cohérente ou 1 seule émission</v>
      </c>
      <c r="T115" s="70"/>
      <c r="U115" s="70"/>
      <c r="V115" s="70"/>
      <c r="W115" s="70"/>
      <c r="X115" s="70"/>
      <c r="Y115" s="70" t="str">
        <f>L115</f>
        <v>Saisie incohérente (si émissions multiples dans un même groupe - écart &gt; 5m²)</v>
      </c>
    </row>
    <row r="116" spans="2:25" ht="30" customHeight="1" x14ac:dyDescent="0.25">
      <c r="B116" s="66"/>
      <c r="C116" s="35" t="s">
        <v>21</v>
      </c>
      <c r="D116" s="37" t="s">
        <v>109</v>
      </c>
      <c r="E116" s="29"/>
      <c r="G116" s="128">
        <f>HLOOKUP(D116,S116:$Y$182,ROWS(S116:$Y$182),FALSE)</f>
        <v>0</v>
      </c>
      <c r="H116" s="129">
        <v>10</v>
      </c>
      <c r="I116" s="128">
        <f t="shared" si="5"/>
        <v>0</v>
      </c>
      <c r="J116" s="131"/>
      <c r="K116" s="138" t="s">
        <v>109</v>
      </c>
      <c r="L116" s="138" t="s">
        <v>294</v>
      </c>
      <c r="M116" s="138" t="s">
        <v>295</v>
      </c>
      <c r="N116" s="138" t="s">
        <v>296</v>
      </c>
      <c r="O116" s="138" t="s">
        <v>297</v>
      </c>
      <c r="P116" s="131"/>
      <c r="Q116" s="131"/>
      <c r="S116" s="70" t="str">
        <f t="shared" si="6"/>
        <v>Saisie conforme ou valeur retenue pénalisante</v>
      </c>
      <c r="T116" s="70"/>
      <c r="U116" s="70" t="str">
        <f>L116</f>
        <v>Chauffage : retenu classe A au lieu de B3 ou classe B au lieu de C</v>
      </c>
      <c r="V116" s="70"/>
      <c r="W116" s="70" t="str">
        <f>M116</f>
        <v>Chauffage : retenu classe A au lieu de C</v>
      </c>
      <c r="X116" s="70" t="str">
        <f>N116</f>
        <v>Poêle pris sur 1 niveau au lieu de 2</v>
      </c>
      <c r="Y116" s="70" t="str">
        <f>O116</f>
        <v>Erreur sur la hauteur de local (hors classes A et B1 en chauffage et hors classe C en refroidissement )</v>
      </c>
    </row>
    <row r="117" spans="2:25" ht="30" customHeight="1" x14ac:dyDescent="0.25">
      <c r="B117" s="41"/>
      <c r="C117" s="35" t="s">
        <v>22</v>
      </c>
      <c r="D117" s="37" t="s">
        <v>109</v>
      </c>
      <c r="E117" s="29"/>
      <c r="G117" s="128">
        <f>HLOOKUP(D117,S117:$Y$182,ROWS(S117:$Y$182),FALSE)</f>
        <v>0</v>
      </c>
      <c r="H117" s="129">
        <v>20</v>
      </c>
      <c r="I117" s="128">
        <f t="shared" si="5"/>
        <v>0</v>
      </c>
      <c r="J117" s="131"/>
      <c r="K117" s="128" t="s">
        <v>109</v>
      </c>
      <c r="L117" s="128" t="s">
        <v>298</v>
      </c>
      <c r="M117" s="128" t="s">
        <v>299</v>
      </c>
      <c r="N117" s="128" t="s">
        <v>248</v>
      </c>
      <c r="O117" s="128" t="s">
        <v>300</v>
      </c>
      <c r="P117" s="128" t="s">
        <v>95</v>
      </c>
      <c r="Q117" s="128" t="s">
        <v>96</v>
      </c>
      <c r="S117" s="70" t="str">
        <f t="shared" si="6"/>
        <v>Saisie conforme ou valeur retenue pénalisante</v>
      </c>
      <c r="T117" s="70" t="str">
        <f t="shared" ref="T117:Y117" si="7">L117</f>
        <v>Prise en compte de détecteurs de présence sans justificatif (delta VT=0,15K), ou variation temporelle certifiée &lt; 0,2K émetteurs effet joule direct</v>
      </c>
      <c r="U117" s="70" t="str">
        <f t="shared" si="7"/>
        <v>Erreur sur S &lt; 20% de la surface totale ou erreur ≤ 0,2K</v>
      </c>
      <c r="V117" s="70" t="str">
        <f t="shared" si="7"/>
        <v>Régulation certifiée au lieu de justifiée ou robinets thermostatiques avec VT≥0,4K sans justificatif</v>
      </c>
      <c r="W117" s="70" t="str">
        <f t="shared" si="7"/>
        <v>Erreur &gt; 0,2K ou variation temporelle certifiée &lt; 0,4K hors émetteurs effet joule direct</v>
      </c>
      <c r="X117" s="70" t="str">
        <f t="shared" si="7"/>
        <v>Régulation justifiée sans justificatif</v>
      </c>
      <c r="Y117" s="70" t="str">
        <f t="shared" si="7"/>
        <v>Régulation certifiée sans justificatif</v>
      </c>
    </row>
    <row r="118" spans="2:25" ht="30" customHeight="1" x14ac:dyDescent="0.25">
      <c r="B118" s="41"/>
      <c r="C118" s="35" t="s">
        <v>97</v>
      </c>
      <c r="D118" s="37" t="s">
        <v>146</v>
      </c>
      <c r="E118" s="29"/>
      <c r="G118" s="128">
        <f>HLOOKUP(D118,S118:$Y$182,ROWS(S118:$Y$182),FALSE)</f>
        <v>0</v>
      </c>
      <c r="H118" s="129">
        <v>15</v>
      </c>
      <c r="I118" s="128">
        <f t="shared" si="5"/>
        <v>0</v>
      </c>
      <c r="J118" s="131"/>
      <c r="K118" s="132" t="s">
        <v>146</v>
      </c>
      <c r="L118" s="132" t="s">
        <v>343</v>
      </c>
      <c r="M118" s="132" t="s">
        <v>344</v>
      </c>
      <c r="N118" s="132" t="s">
        <v>345</v>
      </c>
      <c r="O118" s="132" t="s">
        <v>108</v>
      </c>
      <c r="P118" s="131"/>
      <c r="Q118" s="131"/>
      <c r="S118" s="70" t="str">
        <f t="shared" si="6"/>
        <v>Saisie conforme, sans objet ou valeur retenue pénalisante</v>
      </c>
      <c r="T118" s="70" t="str">
        <f>L118</f>
        <v>Erreur de calcul et pertes ≤ 3%</v>
      </c>
      <c r="U118" s="70"/>
      <c r="V118" s="70" t="str">
        <f>M118</f>
        <v>Erreur de calcul et pertes ≤ 2%</v>
      </c>
      <c r="W118" s="70"/>
      <c r="X118" s="70" t="str">
        <f>N118</f>
        <v>Erreur de calcul et pertes ≤ 1%</v>
      </c>
      <c r="Y118" s="70" t="str">
        <f>O118</f>
        <v>Non prises en compte</v>
      </c>
    </row>
    <row r="119" spans="2:25" ht="30" customHeight="1" x14ac:dyDescent="0.25">
      <c r="B119" s="41"/>
      <c r="C119" s="35" t="s">
        <v>47</v>
      </c>
      <c r="D119" s="37" t="s">
        <v>146</v>
      </c>
      <c r="E119" s="29"/>
      <c r="G119" s="128">
        <f>HLOOKUP(D119,S119:$Y$182,ROWS(S119:$Y$182),FALSE)</f>
        <v>0</v>
      </c>
      <c r="H119" s="129">
        <v>10</v>
      </c>
      <c r="I119" s="128">
        <f t="shared" si="5"/>
        <v>0</v>
      </c>
      <c r="J119" s="131"/>
      <c r="K119" s="128" t="s">
        <v>146</v>
      </c>
      <c r="L119" s="128" t="s">
        <v>111</v>
      </c>
      <c r="M119" s="128" t="s">
        <v>195</v>
      </c>
      <c r="N119" s="128" t="s">
        <v>112</v>
      </c>
      <c r="O119" s="139" t="s">
        <v>196</v>
      </c>
      <c r="P119" s="128" t="s">
        <v>113</v>
      </c>
      <c r="Q119" s="128" t="s">
        <v>110</v>
      </c>
      <c r="S119" s="70" t="str">
        <f t="shared" si="6"/>
        <v>Saisie conforme, sans objet ou valeur retenue pénalisante</v>
      </c>
      <c r="T119" s="70" t="str">
        <f>L119</f>
        <v>Valeur non justifiée ou non stipulée rapport, P&gt;1,5W/m² en petite vitesse</v>
      </c>
      <c r="U119" s="70" t="str">
        <f>M119</f>
        <v>Ecart de moins de 50% sur la valeur saisie rapport</v>
      </c>
      <c r="V119" s="70" t="str">
        <f>N119</f>
        <v>Valeur non justifiée ou non stipulée rapport, P&lt;1,5W/m² en petite vitesse</v>
      </c>
      <c r="W119" s="70" t="str">
        <f>O119</f>
        <v>Ecart de plus de 50% sur la valeur saisie rapport</v>
      </c>
      <c r="X119" s="70" t="str">
        <f>P119</f>
        <v>Valeur non justifiée ou non stipulée rapport, P&lt;1W/m² en petite vitesse</v>
      </c>
      <c r="Y119" s="70" t="str">
        <f>Q119</f>
        <v>Ventilateurs non pris en compte</v>
      </c>
    </row>
    <row r="120" spans="2:25" ht="30" customHeight="1" x14ac:dyDescent="0.25">
      <c r="B120" s="41"/>
      <c r="C120" s="35" t="s">
        <v>23</v>
      </c>
      <c r="D120" s="37" t="s">
        <v>146</v>
      </c>
      <c r="E120" s="29"/>
      <c r="G120" s="128">
        <f>HLOOKUP(D120,S120:$Y$182,ROWS(S120:$Y$182),FALSE)</f>
        <v>0</v>
      </c>
      <c r="H120" s="129">
        <v>10</v>
      </c>
      <c r="I120" s="128">
        <f t="shared" si="5"/>
        <v>0</v>
      </c>
      <c r="J120" s="131"/>
      <c r="K120" s="128" t="s">
        <v>146</v>
      </c>
      <c r="L120" s="128" t="s">
        <v>274</v>
      </c>
      <c r="M120" s="128" t="s">
        <v>276</v>
      </c>
      <c r="N120" s="128" t="s">
        <v>275</v>
      </c>
      <c r="O120" s="131"/>
      <c r="P120" s="131"/>
      <c r="Q120" s="131"/>
      <c r="S120" s="70" t="str">
        <f t="shared" si="6"/>
        <v>Saisie conforme, sans objet ou valeur retenue pénalisante</v>
      </c>
      <c r="T120" s="70"/>
      <c r="U120" s="70" t="str">
        <f>L120</f>
        <v>Régulation automatique, fonctionnement permanent des ventilateurs, sans justificatif</v>
      </c>
      <c r="V120" s="70"/>
      <c r="W120" s="70" t="str">
        <f>M120</f>
        <v>Régulation automatique, arrêt possible des ventilateurs au lieu de fonctionnement permanent</v>
      </c>
      <c r="X120" s="70"/>
      <c r="Y120" s="70" t="str">
        <f>N120</f>
        <v>Régulation automatique, arrêt possible des ventilateurs, sans justificatif</v>
      </c>
    </row>
    <row r="121" spans="2:25" ht="30" customHeight="1" x14ac:dyDescent="0.25">
      <c r="B121" s="44" t="s">
        <v>98</v>
      </c>
      <c r="C121" s="35" t="s">
        <v>100</v>
      </c>
      <c r="D121" s="37" t="s">
        <v>33</v>
      </c>
      <c r="E121" s="29"/>
      <c r="G121" s="128">
        <f>HLOOKUP(D121,S121:$Y$182,ROWS(S121:$Y$182),FALSE)</f>
        <v>0</v>
      </c>
      <c r="H121" s="128">
        <v>20</v>
      </c>
      <c r="I121" s="128">
        <f t="shared" si="5"/>
        <v>0</v>
      </c>
      <c r="J121" s="131"/>
      <c r="K121" s="136" t="s">
        <v>33</v>
      </c>
      <c r="L121" s="128" t="s">
        <v>116</v>
      </c>
      <c r="M121" s="128" t="s">
        <v>226</v>
      </c>
      <c r="N121" s="128" t="s">
        <v>115</v>
      </c>
      <c r="O121" s="139" t="s">
        <v>114</v>
      </c>
      <c r="P121" s="131"/>
      <c r="Q121" s="131"/>
      <c r="S121" s="70" t="str">
        <f t="shared" si="6"/>
        <v>-</v>
      </c>
      <c r="T121" s="70"/>
      <c r="U121" s="70" t="str">
        <f>L121</f>
        <v>Longueur volume chauffé &lt; 0,6 x surface desservie sans justificatif</v>
      </c>
      <c r="V121" s="70"/>
      <c r="W121" s="70" t="str">
        <f>M121</f>
        <v>Longueur volume chauffé &lt; 0,2 x surface desservie sans justificatif</v>
      </c>
      <c r="X121" s="70" t="str">
        <f>N121</f>
        <v>Longueur de distribution du groupe hors volume chauffé non saisie</v>
      </c>
      <c r="Y121" s="70" t="str">
        <f>O121</f>
        <v>Réseau hydraulique mais aucune longueur saisie</v>
      </c>
    </row>
    <row r="122" spans="2:25" ht="30" customHeight="1" x14ac:dyDescent="0.25">
      <c r="B122" s="41"/>
      <c r="C122" s="35" t="s">
        <v>101</v>
      </c>
      <c r="D122" s="37" t="s">
        <v>33</v>
      </c>
      <c r="E122" s="29"/>
      <c r="G122" s="128">
        <f>HLOOKUP(D122,S122:$Y$182,ROWS(S122:$Y$182),FALSE)</f>
        <v>0</v>
      </c>
      <c r="H122" s="128">
        <v>10</v>
      </c>
      <c r="I122" s="128">
        <f t="shared" si="5"/>
        <v>0</v>
      </c>
      <c r="J122" s="131"/>
      <c r="K122" s="136" t="s">
        <v>33</v>
      </c>
      <c r="L122" s="128" t="s">
        <v>346</v>
      </c>
      <c r="M122" s="128" t="s">
        <v>347</v>
      </c>
      <c r="N122" s="128" t="s">
        <v>348</v>
      </c>
      <c r="O122" s="128" t="s">
        <v>197</v>
      </c>
      <c r="P122" s="131"/>
      <c r="Q122" s="131"/>
      <c r="S122" s="70" t="str">
        <f t="shared" si="6"/>
        <v>-</v>
      </c>
      <c r="T122" s="70" t="str">
        <f>L122</f>
        <v>Valeur non justifiée ou non stipulée rapport, P≥20W/logement</v>
      </c>
      <c r="U122" s="70"/>
      <c r="V122" s="70" t="str">
        <f>M122</f>
        <v>Valeur non justifiée ou non stipulée rapport, 10≤P&lt;20W/logement</v>
      </c>
      <c r="W122" s="70"/>
      <c r="X122" s="70" t="str">
        <f>N122</f>
        <v>Valeur non justifiée ou non stipulée rapport, P&lt;10W/logement</v>
      </c>
      <c r="Y122" s="70" t="str">
        <f>O122</f>
        <v>Circulateur non saisi</v>
      </c>
    </row>
    <row r="123" spans="2:25" ht="30" customHeight="1" x14ac:dyDescent="0.25">
      <c r="B123" s="45"/>
      <c r="C123" s="35" t="s">
        <v>117</v>
      </c>
      <c r="D123" s="37" t="s">
        <v>109</v>
      </c>
      <c r="E123" s="29"/>
      <c r="G123" s="128">
        <f>HLOOKUP(D123,S123:$Y$182,ROWS(S123:$Y$182),FALSE)</f>
        <v>0</v>
      </c>
      <c r="H123" s="128">
        <v>5</v>
      </c>
      <c r="I123" s="128">
        <f t="shared" si="5"/>
        <v>0</v>
      </c>
      <c r="J123" s="131"/>
      <c r="K123" s="128" t="s">
        <v>109</v>
      </c>
      <c r="L123" s="128" t="s">
        <v>349</v>
      </c>
      <c r="M123" s="128" t="s">
        <v>350</v>
      </c>
      <c r="N123" s="128" t="s">
        <v>351</v>
      </c>
      <c r="O123" s="131"/>
      <c r="P123" s="131"/>
      <c r="Q123" s="131"/>
      <c r="S123" s="70" t="str">
        <f t="shared" si="6"/>
        <v>Saisie conforme ou valeur retenue pénalisante</v>
      </c>
      <c r="T123" s="70"/>
      <c r="U123" s="70" t="str">
        <f>L123</f>
        <v>Non stipulé rapport, classe ≥ 1 en volume chauffé</v>
      </c>
      <c r="V123" s="70"/>
      <c r="W123" s="70" t="str">
        <f>M123</f>
        <v>Non stipulé rapport, classe ≥ 2 hors volume chauffé</v>
      </c>
      <c r="X123" s="70"/>
      <c r="Y123" s="70" t="str">
        <f>N123</f>
        <v>Non stipulé rapport, classe ≥ 1 en volume chauffé ET classe ≥ 2 hors volume chauffé</v>
      </c>
    </row>
    <row r="124" spans="2:25" ht="30" customHeight="1" x14ac:dyDescent="0.25">
      <c r="B124" s="67" t="s">
        <v>7</v>
      </c>
      <c r="C124" s="26"/>
      <c r="D124" s="56"/>
      <c r="E124" s="56"/>
      <c r="G124" s="133"/>
      <c r="H124" s="133"/>
      <c r="I124" s="133"/>
      <c r="J124" s="131"/>
      <c r="K124" s="131"/>
      <c r="L124" s="131"/>
      <c r="M124" s="131"/>
      <c r="N124" s="131"/>
      <c r="O124" s="131"/>
      <c r="P124" s="131"/>
      <c r="Q124" s="131"/>
      <c r="S124" s="70"/>
      <c r="T124" s="70"/>
      <c r="U124" s="70"/>
      <c r="V124" s="70"/>
      <c r="W124" s="70"/>
      <c r="X124" s="70"/>
      <c r="Y124" s="70"/>
    </row>
    <row r="125" spans="2:25" ht="30" customHeight="1" x14ac:dyDescent="0.25">
      <c r="B125" s="43" t="s">
        <v>81</v>
      </c>
      <c r="C125" s="77" t="s">
        <v>122</v>
      </c>
      <c r="D125" s="36" t="s">
        <v>83</v>
      </c>
      <c r="E125" s="36"/>
      <c r="F125" s="4"/>
      <c r="G125" s="128">
        <f>HLOOKUP(D125,S125:$Y$182,ROWS(S125:$Y$182),FALSE)</f>
        <v>0</v>
      </c>
      <c r="H125" s="129">
        <v>15</v>
      </c>
      <c r="I125" s="128">
        <f>G125*H125</f>
        <v>0</v>
      </c>
      <c r="J125" s="131"/>
      <c r="K125" s="128" t="s">
        <v>83</v>
      </c>
      <c r="L125" s="139" t="s">
        <v>250</v>
      </c>
      <c r="M125" s="139" t="s">
        <v>251</v>
      </c>
      <c r="N125" s="131"/>
      <c r="O125" s="131"/>
      <c r="P125" s="131"/>
      <c r="Q125" s="131"/>
      <c r="S125" s="70" t="str">
        <f>K125</f>
        <v>Concordance entre rapport et étude thermique</v>
      </c>
      <c r="T125" s="70" t="str">
        <f>L125</f>
        <v>Incohérence entre rapport et étude thermique, usages bureaux, enseignement, industrie, crèche, université, commerces, aérogare, tribunal</v>
      </c>
      <c r="U125" s="70"/>
      <c r="V125" s="70"/>
      <c r="W125" s="70"/>
      <c r="X125" s="70"/>
      <c r="Y125" s="70" t="str">
        <f>M125</f>
        <v>Incohérence entre rapport et étude thermique, usages EHPA/EHPAD, cité U, foyers, restauration, hopitaux, gymnase, hotels, internats, établissement de santé</v>
      </c>
    </row>
    <row r="126" spans="2:25" ht="30" customHeight="1" x14ac:dyDescent="0.25">
      <c r="B126" s="48" t="s">
        <v>138</v>
      </c>
      <c r="C126" s="87" t="s">
        <v>133</v>
      </c>
      <c r="D126" s="5" t="s">
        <v>87</v>
      </c>
      <c r="E126" s="29"/>
      <c r="G126" s="128">
        <f>HLOOKUP(D126,S126:$Y$182,ROWS(S126:$Y$182),FALSE)</f>
        <v>0</v>
      </c>
      <c r="H126" s="129">
        <v>10</v>
      </c>
      <c r="I126" s="128">
        <f>G126*H126</f>
        <v>0</v>
      </c>
      <c r="J126" s="131"/>
      <c r="K126" s="128" t="s">
        <v>87</v>
      </c>
      <c r="L126" s="128" t="s">
        <v>342</v>
      </c>
      <c r="M126" s="128" t="s">
        <v>312</v>
      </c>
      <c r="N126" s="128" t="s">
        <v>313</v>
      </c>
      <c r="O126" s="128" t="s">
        <v>244</v>
      </c>
      <c r="P126" s="131"/>
      <c r="Q126" s="131"/>
      <c r="S126" s="70" t="str">
        <f>K126</f>
        <v>Saisie conforme ou valeurs retenues pénalisantes</v>
      </c>
      <c r="T126" s="70" t="str">
        <f>L126</f>
        <v>Erreur ≤ 5%</v>
      </c>
      <c r="U126" s="70"/>
      <c r="V126" s="70" t="str">
        <f>M126</f>
        <v>5% &lt; Erreur ≤ 10%</v>
      </c>
      <c r="W126" s="70"/>
      <c r="X126" s="70" t="str">
        <f>N126</f>
        <v>10% &lt; Erreur ≤ 20%</v>
      </c>
      <c r="Y126" s="70" t="str">
        <f>O126</f>
        <v>Erreur &gt;20%</v>
      </c>
    </row>
    <row r="127" spans="2:25" ht="30" customHeight="1" x14ac:dyDescent="0.25">
      <c r="B127" s="90"/>
      <c r="C127" s="88" t="s">
        <v>216</v>
      </c>
      <c r="D127" s="81"/>
      <c r="E127" s="70"/>
      <c r="F127" s="4"/>
      <c r="G127" s="128"/>
      <c r="H127" s="129"/>
      <c r="I127" s="129"/>
      <c r="J127" s="131"/>
      <c r="K127" s="128"/>
      <c r="L127" s="128"/>
      <c r="M127" s="131"/>
      <c r="N127" s="131"/>
      <c r="O127" s="131"/>
      <c r="P127" s="131"/>
      <c r="Q127" s="131"/>
      <c r="S127" s="70"/>
      <c r="T127" s="70"/>
      <c r="U127" s="70"/>
      <c r="V127" s="70"/>
      <c r="W127" s="70"/>
      <c r="X127" s="70"/>
      <c r="Y127" s="70"/>
    </row>
    <row r="128" spans="2:25" ht="30" customHeight="1" x14ac:dyDescent="0.25">
      <c r="B128" s="90"/>
      <c r="C128" s="88" t="s">
        <v>217</v>
      </c>
      <c r="D128" s="81"/>
      <c r="E128" s="70"/>
      <c r="F128" s="4"/>
      <c r="G128" s="128"/>
      <c r="H128" s="129"/>
      <c r="I128" s="129"/>
      <c r="J128" s="131"/>
      <c r="K128" s="128"/>
      <c r="L128" s="128"/>
      <c r="M128" s="131"/>
      <c r="N128" s="131"/>
      <c r="O128" s="131"/>
      <c r="P128" s="131"/>
      <c r="Q128" s="131"/>
      <c r="S128" s="70"/>
      <c r="T128" s="70"/>
      <c r="U128" s="70"/>
      <c r="V128" s="70"/>
      <c r="W128" s="70"/>
      <c r="X128" s="70"/>
      <c r="Y128" s="70"/>
    </row>
    <row r="129" spans="2:25" ht="30" customHeight="1" x14ac:dyDescent="0.25">
      <c r="B129" s="90"/>
      <c r="C129" s="79" t="s">
        <v>222</v>
      </c>
      <c r="D129" s="80" t="e">
        <f>IF(D128&gt;D127,"Valeur retenue pénalisante",(D127-D128)/D128)</f>
        <v>#DIV/0!</v>
      </c>
      <c r="E129" s="70"/>
      <c r="F129" s="4"/>
      <c r="G129" s="128"/>
      <c r="H129" s="129"/>
      <c r="I129" s="129"/>
      <c r="J129" s="131"/>
      <c r="K129" s="128"/>
      <c r="L129" s="128"/>
      <c r="M129" s="131"/>
      <c r="N129" s="131"/>
      <c r="O129" s="131"/>
      <c r="P129" s="131"/>
      <c r="Q129" s="131"/>
      <c r="S129" s="70"/>
      <c r="T129" s="70"/>
      <c r="U129" s="70"/>
      <c r="V129" s="70"/>
      <c r="W129" s="70"/>
      <c r="X129" s="70"/>
      <c r="Y129" s="70"/>
    </row>
    <row r="130" spans="2:25" ht="30" customHeight="1" x14ac:dyDescent="0.25">
      <c r="B130" s="32"/>
      <c r="C130" s="92" t="s">
        <v>88</v>
      </c>
      <c r="D130" s="38" t="s">
        <v>67</v>
      </c>
      <c r="E130" s="29"/>
      <c r="G130" s="128">
        <f>HLOOKUP(D130,S130:$Y$182,ROWS(S130:$Y$182),FALSE)</f>
        <v>0</v>
      </c>
      <c r="H130" s="129">
        <v>10</v>
      </c>
      <c r="I130" s="128">
        <f>G130*H130</f>
        <v>0</v>
      </c>
      <c r="J130" s="131"/>
      <c r="K130" s="128" t="s">
        <v>67</v>
      </c>
      <c r="L130" s="128" t="s">
        <v>91</v>
      </c>
      <c r="M130" s="139" t="s">
        <v>89</v>
      </c>
      <c r="N130" s="128" t="s">
        <v>90</v>
      </c>
      <c r="O130" s="131"/>
      <c r="P130" s="131"/>
      <c r="Q130" s="131"/>
      <c r="S130" s="70" t="str">
        <f>K130</f>
        <v>Saisie conforme</v>
      </c>
      <c r="T130" s="70"/>
      <c r="U130" s="70" t="str">
        <f>L130</f>
        <v>Performance retenue certifiée au lieu de justifiée</v>
      </c>
      <c r="V130" s="70"/>
      <c r="W130" s="70"/>
      <c r="X130" s="70" t="str">
        <f>M130</f>
        <v>Performance retenue justifiée sans justificatif</v>
      </c>
      <c r="Y130" s="70" t="str">
        <f>N130</f>
        <v>Performance retenue certifiée sans certificat</v>
      </c>
    </row>
    <row r="131" spans="2:25" ht="30" customHeight="1" x14ac:dyDescent="0.25">
      <c r="B131" s="50"/>
      <c r="C131" s="87" t="s">
        <v>134</v>
      </c>
      <c r="D131" s="36" t="s">
        <v>135</v>
      </c>
      <c r="E131" s="29"/>
      <c r="G131" s="128">
        <f>HLOOKUP(D131,S131:$Y$182,ROWS(S131:$Y$182),FALSE)</f>
        <v>0</v>
      </c>
      <c r="H131" s="129">
        <v>10</v>
      </c>
      <c r="I131" s="128">
        <f>G131*H131</f>
        <v>0</v>
      </c>
      <c r="J131" s="131"/>
      <c r="K131" s="128" t="s">
        <v>135</v>
      </c>
      <c r="L131" s="128" t="s">
        <v>136</v>
      </c>
      <c r="M131" s="131"/>
      <c r="N131" s="131"/>
      <c r="O131" s="131"/>
      <c r="P131" s="131"/>
      <c r="Q131" s="131"/>
      <c r="S131" s="70" t="str">
        <f>K131</f>
        <v>Saisie conforme ou sans objet</v>
      </c>
      <c r="T131" s="70"/>
      <c r="U131" s="70"/>
      <c r="V131" s="70"/>
      <c r="W131" s="70"/>
      <c r="X131" s="70"/>
      <c r="Y131" s="70" t="str">
        <f>L131</f>
        <v>Non saisi</v>
      </c>
    </row>
    <row r="132" spans="2:25" ht="30" customHeight="1" x14ac:dyDescent="0.25">
      <c r="B132" s="48" t="s">
        <v>126</v>
      </c>
      <c r="C132" s="77" t="s">
        <v>19</v>
      </c>
      <c r="D132" s="75" t="s">
        <v>67</v>
      </c>
      <c r="E132" s="29"/>
      <c r="G132" s="128">
        <f>HLOOKUP(D132,S132:$Y$182,ROWS(S132:$Y$182),FALSE)</f>
        <v>0</v>
      </c>
      <c r="H132" s="129">
        <v>15</v>
      </c>
      <c r="I132" s="128">
        <f>G132*H132</f>
        <v>0</v>
      </c>
      <c r="J132" s="131"/>
      <c r="K132" s="128" t="s">
        <v>67</v>
      </c>
      <c r="L132" s="128" t="s">
        <v>352</v>
      </c>
      <c r="M132" s="128" t="s">
        <v>252</v>
      </c>
      <c r="N132" s="128" t="s">
        <v>127</v>
      </c>
      <c r="O132" s="131"/>
      <c r="P132" s="131"/>
      <c r="Q132" s="131"/>
      <c r="S132" s="70" t="str">
        <f>K132</f>
        <v>Saisie conforme</v>
      </c>
      <c r="T132" s="70"/>
      <c r="U132" s="70" t="str">
        <f>L132</f>
        <v>10 &lt; Erreur ≤ 20% de la valeur rapport</v>
      </c>
      <c r="V132" s="70"/>
      <c r="W132" s="70" t="str">
        <f>M132</f>
        <v>Erreur &gt; 20% de la valeur rapport</v>
      </c>
      <c r="X132" s="70"/>
      <c r="Y132" s="70" t="str">
        <f>N132</f>
        <v>Ballon non saisi (base et/ou appoint)</v>
      </c>
    </row>
    <row r="133" spans="2:25" ht="30" customHeight="1" x14ac:dyDescent="0.25">
      <c r="B133" s="90"/>
      <c r="C133" s="78" t="s">
        <v>218</v>
      </c>
      <c r="D133" s="81"/>
      <c r="E133" s="70"/>
      <c r="F133" s="4"/>
      <c r="G133" s="128"/>
      <c r="H133" s="129"/>
      <c r="I133" s="129"/>
      <c r="J133" s="131"/>
      <c r="K133" s="128"/>
      <c r="L133" s="128"/>
      <c r="M133" s="131"/>
      <c r="N133" s="131"/>
      <c r="O133" s="131"/>
      <c r="P133" s="131"/>
      <c r="Q133" s="131"/>
      <c r="S133" s="70"/>
      <c r="T133" s="70"/>
      <c r="U133" s="70"/>
      <c r="V133" s="70"/>
      <c r="W133" s="70"/>
      <c r="X133" s="70"/>
      <c r="Y133" s="70"/>
    </row>
    <row r="134" spans="2:25" ht="30" customHeight="1" x14ac:dyDescent="0.25">
      <c r="B134" s="90"/>
      <c r="C134" s="78" t="s">
        <v>219</v>
      </c>
      <c r="D134" s="81"/>
      <c r="E134" s="70"/>
      <c r="F134" s="4"/>
      <c r="G134" s="128"/>
      <c r="H134" s="129"/>
      <c r="I134" s="129"/>
      <c r="J134" s="131"/>
      <c r="K134" s="128"/>
      <c r="L134" s="128"/>
      <c r="M134" s="131"/>
      <c r="N134" s="131"/>
      <c r="O134" s="131"/>
      <c r="P134" s="131"/>
      <c r="Q134" s="131"/>
      <c r="S134" s="70"/>
      <c r="T134" s="70"/>
      <c r="U134" s="70"/>
      <c r="V134" s="70"/>
      <c r="W134" s="70"/>
      <c r="X134" s="70"/>
      <c r="Y134" s="70"/>
    </row>
    <row r="135" spans="2:25" ht="30" customHeight="1" x14ac:dyDescent="0.25">
      <c r="B135" s="90"/>
      <c r="C135" s="79" t="s">
        <v>222</v>
      </c>
      <c r="D135" s="80" t="e">
        <f>ABS((D133-D134)/D134)</f>
        <v>#DIV/0!</v>
      </c>
      <c r="E135" s="70"/>
      <c r="F135" s="4"/>
      <c r="G135" s="128"/>
      <c r="H135" s="129"/>
      <c r="I135" s="129"/>
      <c r="J135" s="131"/>
      <c r="K135" s="128"/>
      <c r="L135" s="128"/>
      <c r="M135" s="131"/>
      <c r="N135" s="131"/>
      <c r="O135" s="131"/>
      <c r="P135" s="131"/>
      <c r="Q135" s="131"/>
      <c r="S135" s="70"/>
      <c r="T135" s="70"/>
      <c r="U135" s="70"/>
      <c r="V135" s="70"/>
      <c r="W135" s="70"/>
      <c r="X135" s="70"/>
      <c r="Y135" s="70"/>
    </row>
    <row r="136" spans="2:25" ht="30" customHeight="1" x14ac:dyDescent="0.25">
      <c r="B136" s="49"/>
      <c r="C136" s="77" t="s">
        <v>20</v>
      </c>
      <c r="D136" s="75" t="s">
        <v>109</v>
      </c>
      <c r="E136" s="29"/>
      <c r="G136" s="128">
        <f>HLOOKUP(D136,S136:$Y$182,ROWS(S136:$Y$182),FALSE)</f>
        <v>0</v>
      </c>
      <c r="H136" s="129">
        <v>10</v>
      </c>
      <c r="I136" s="128">
        <f>G136*H136</f>
        <v>0</v>
      </c>
      <c r="J136" s="131"/>
      <c r="K136" s="128" t="s">
        <v>109</v>
      </c>
      <c r="L136" s="128" t="s">
        <v>128</v>
      </c>
      <c r="M136" s="128" t="s">
        <v>130</v>
      </c>
      <c r="N136" s="128" t="s">
        <v>129</v>
      </c>
      <c r="O136" s="131"/>
      <c r="P136" s="131"/>
      <c r="Q136" s="131"/>
      <c r="S136" s="70" t="str">
        <f>K136</f>
        <v>Saisie conforme ou valeur retenue pénalisante</v>
      </c>
      <c r="T136" s="70"/>
      <c r="U136" s="70"/>
      <c r="V136" s="70" t="str">
        <f>L136</f>
        <v>Valeur retenue certifiée au lieu de justifiée</v>
      </c>
      <c r="W136" s="70"/>
      <c r="X136" s="70" t="str">
        <f>M136</f>
        <v>Valeur retenue justifiée sans justificatif</v>
      </c>
      <c r="Y136" s="70" t="str">
        <f>N136</f>
        <v>Valeur retenue certifiée sans certificat</v>
      </c>
    </row>
    <row r="137" spans="2:25" ht="30" customHeight="1" x14ac:dyDescent="0.25">
      <c r="B137" s="90"/>
      <c r="C137" s="78" t="s">
        <v>220</v>
      </c>
      <c r="D137" s="81"/>
      <c r="E137" s="70"/>
      <c r="F137" s="4"/>
      <c r="G137" s="128"/>
      <c r="H137" s="129"/>
      <c r="I137" s="129"/>
      <c r="J137" s="131"/>
      <c r="K137" s="128"/>
      <c r="L137" s="128"/>
      <c r="M137" s="131"/>
      <c r="N137" s="131"/>
      <c r="O137" s="131"/>
      <c r="P137" s="131"/>
      <c r="Q137" s="131"/>
      <c r="S137" s="70"/>
      <c r="T137" s="70"/>
      <c r="U137" s="70"/>
      <c r="V137" s="70"/>
      <c r="W137" s="70"/>
      <c r="X137" s="70"/>
      <c r="Y137" s="70"/>
    </row>
    <row r="138" spans="2:25" ht="30" customHeight="1" x14ac:dyDescent="0.25">
      <c r="B138" s="90"/>
      <c r="C138" s="78" t="s">
        <v>221</v>
      </c>
      <c r="D138" s="81"/>
      <c r="E138" s="70"/>
      <c r="F138" s="4"/>
      <c r="G138" s="128"/>
      <c r="H138" s="129"/>
      <c r="I138" s="129"/>
      <c r="J138" s="131"/>
      <c r="K138" s="128"/>
      <c r="L138" s="128"/>
      <c r="M138" s="131"/>
      <c r="N138" s="131"/>
      <c r="O138" s="131"/>
      <c r="P138" s="131"/>
      <c r="Q138" s="131"/>
      <c r="S138" s="70"/>
      <c r="T138" s="70"/>
      <c r="U138" s="70"/>
      <c r="V138" s="70"/>
      <c r="W138" s="70"/>
      <c r="X138" s="70"/>
      <c r="Y138" s="70"/>
    </row>
    <row r="139" spans="2:25" ht="30" customHeight="1" x14ac:dyDescent="0.25">
      <c r="B139" s="90"/>
      <c r="C139" s="79" t="s">
        <v>222</v>
      </c>
      <c r="D139" s="80" t="e">
        <f>IF(D138&lt;D137,"Valeur retenue pénalisante",-(D137-D138)/D138)</f>
        <v>#DIV/0!</v>
      </c>
      <c r="E139" s="70"/>
      <c r="F139" s="4"/>
      <c r="G139" s="128"/>
      <c r="H139" s="129"/>
      <c r="I139" s="129"/>
      <c r="J139" s="131"/>
      <c r="K139" s="128"/>
      <c r="L139" s="128"/>
      <c r="M139" s="131"/>
      <c r="N139" s="131"/>
      <c r="O139" s="131"/>
      <c r="P139" s="131"/>
      <c r="Q139" s="131"/>
      <c r="S139" s="70"/>
      <c r="T139" s="70"/>
      <c r="U139" s="70"/>
      <c r="V139" s="70"/>
      <c r="W139" s="70"/>
      <c r="X139" s="70"/>
      <c r="Y139" s="70"/>
    </row>
    <row r="140" spans="2:25" ht="30" customHeight="1" x14ac:dyDescent="0.25">
      <c r="B140" s="32"/>
      <c r="C140" s="92" t="s">
        <v>137</v>
      </c>
      <c r="D140" s="28" t="s">
        <v>33</v>
      </c>
      <c r="E140" s="29"/>
      <c r="G140" s="128">
        <f>HLOOKUP(D140,S140:$Y$182,ROWS(S140:$Y$182),FALSE)</f>
        <v>0</v>
      </c>
      <c r="H140" s="129">
        <v>20</v>
      </c>
      <c r="I140" s="128">
        <f>G140*H140</f>
        <v>0</v>
      </c>
      <c r="J140" s="131"/>
      <c r="K140" s="136" t="s">
        <v>33</v>
      </c>
      <c r="L140" s="128" t="s">
        <v>92</v>
      </c>
      <c r="M140" s="131"/>
      <c r="N140" s="131"/>
      <c r="O140" s="131"/>
      <c r="P140" s="131"/>
      <c r="Q140" s="131"/>
      <c r="S140" s="27" t="str">
        <f>K140</f>
        <v>-</v>
      </c>
      <c r="T140" s="70"/>
      <c r="U140" s="70"/>
      <c r="V140" s="70"/>
      <c r="W140" s="70"/>
      <c r="X140" s="70"/>
      <c r="Y140" s="70" t="str">
        <f>L140</f>
        <v>Saisie en volume chauffé au lieu de hors volume chauffé</v>
      </c>
    </row>
    <row r="141" spans="2:25" ht="30" customHeight="1" x14ac:dyDescent="0.25">
      <c r="B141" s="49"/>
      <c r="C141" s="71" t="s">
        <v>43</v>
      </c>
      <c r="D141" s="38" t="s">
        <v>67</v>
      </c>
      <c r="E141" s="29"/>
      <c r="G141" s="128">
        <f>HLOOKUP(D141,S141:$Y$182,ROWS(S141:$Y$182),FALSE)</f>
        <v>0</v>
      </c>
      <c r="H141" s="129">
        <v>10</v>
      </c>
      <c r="I141" s="128">
        <f>G141*H141</f>
        <v>0</v>
      </c>
      <c r="J141" s="131"/>
      <c r="K141" s="128" t="s">
        <v>67</v>
      </c>
      <c r="L141" s="128" t="s">
        <v>131</v>
      </c>
      <c r="M141" s="131"/>
      <c r="N141" s="131"/>
      <c r="O141" s="131"/>
      <c r="P141" s="131"/>
      <c r="Q141" s="131"/>
      <c r="S141" s="70" t="str">
        <f>K141</f>
        <v>Saisie conforme</v>
      </c>
      <c r="T141" s="70"/>
      <c r="U141" s="70"/>
      <c r="V141" s="70"/>
      <c r="W141" s="70"/>
      <c r="X141" s="70"/>
      <c r="Y141" s="70" t="str">
        <f>L141</f>
        <v>Chauffage de nuit sans justificatif</v>
      </c>
    </row>
    <row r="142" spans="2:25" ht="30" customHeight="1" x14ac:dyDescent="0.25">
      <c r="B142" s="49"/>
      <c r="C142" s="87" t="s">
        <v>214</v>
      </c>
      <c r="D142" s="38" t="s">
        <v>135</v>
      </c>
      <c r="E142" s="29"/>
      <c r="G142" s="128">
        <f>HLOOKUP(D142,S142:$Y$182,ROWS(S142:$Y$182),FALSE)</f>
        <v>0</v>
      </c>
      <c r="H142" s="129">
        <v>10</v>
      </c>
      <c r="I142" s="128">
        <f>G142*H142</f>
        <v>0</v>
      </c>
      <c r="J142" s="131"/>
      <c r="K142" s="128" t="s">
        <v>135</v>
      </c>
      <c r="L142" s="128" t="s">
        <v>353</v>
      </c>
      <c r="M142" s="128" t="s">
        <v>132</v>
      </c>
      <c r="N142" s="131"/>
      <c r="O142" s="131"/>
      <c r="P142" s="131"/>
      <c r="Q142" s="131"/>
      <c r="S142" s="70" t="str">
        <f>K142</f>
        <v>Saisie conforme ou sans objet</v>
      </c>
      <c r="T142" s="70"/>
      <c r="U142" s="70"/>
      <c r="V142" s="70" t="str">
        <f>L142</f>
        <v>Erreur ≥ 10% sur la valeur certifiée</v>
      </c>
      <c r="W142" s="70"/>
      <c r="X142" s="70"/>
      <c r="Y142" s="70" t="str">
        <f>M142</f>
        <v>Valeur saisie sans justificatif (0,5 par défaut)</v>
      </c>
    </row>
    <row r="143" spans="2:25" ht="30" customHeight="1" x14ac:dyDescent="0.25">
      <c r="B143" s="48" t="s">
        <v>44</v>
      </c>
      <c r="C143" s="87" t="s">
        <v>45</v>
      </c>
      <c r="D143" s="75" t="s">
        <v>213</v>
      </c>
      <c r="E143" s="29"/>
      <c r="G143" s="128">
        <f>HLOOKUP(D143,S143:$Y$182,ROWS(S143:$Y$182),FALSE)</f>
        <v>0</v>
      </c>
      <c r="H143" s="129">
        <v>15</v>
      </c>
      <c r="I143" s="128">
        <f>G143*H143</f>
        <v>0</v>
      </c>
      <c r="J143" s="131"/>
      <c r="K143" s="128" t="s">
        <v>213</v>
      </c>
      <c r="L143" s="128" t="s">
        <v>354</v>
      </c>
      <c r="M143" s="128" t="s">
        <v>249</v>
      </c>
      <c r="N143" s="131"/>
      <c r="O143" s="131"/>
      <c r="P143" s="131"/>
      <c r="Q143" s="131"/>
      <c r="S143" s="70" t="str">
        <f>K143</f>
        <v>Saisie conforme, sans objet ou valeur pénalisante retenue</v>
      </c>
      <c r="T143" s="70"/>
      <c r="U143" s="70"/>
      <c r="V143" s="70" t="str">
        <f>L143</f>
        <v>10 &lt; Erreur ≤ 20%</v>
      </c>
      <c r="W143" s="70"/>
      <c r="X143" s="70"/>
      <c r="Y143" s="70" t="str">
        <f>M143</f>
        <v>Erreur &gt; 20%</v>
      </c>
    </row>
    <row r="144" spans="2:25" ht="30" customHeight="1" x14ac:dyDescent="0.25">
      <c r="B144" s="90"/>
      <c r="C144" s="88" t="s">
        <v>211</v>
      </c>
      <c r="D144" s="81"/>
      <c r="E144" s="70"/>
      <c r="F144" s="4"/>
      <c r="G144" s="128"/>
      <c r="H144" s="129"/>
      <c r="I144" s="129"/>
      <c r="J144" s="131"/>
      <c r="K144" s="128"/>
      <c r="L144" s="128"/>
      <c r="M144" s="131"/>
      <c r="N144" s="131"/>
      <c r="O144" s="131"/>
      <c r="P144" s="131"/>
      <c r="Q144" s="131"/>
      <c r="S144" s="70"/>
      <c r="T144" s="70"/>
      <c r="U144" s="70"/>
      <c r="V144" s="70"/>
      <c r="W144" s="70"/>
      <c r="X144" s="70"/>
      <c r="Y144" s="70"/>
    </row>
    <row r="145" spans="2:25" ht="30" customHeight="1" x14ac:dyDescent="0.25">
      <c r="B145" s="90"/>
      <c r="C145" s="88" t="s">
        <v>212</v>
      </c>
      <c r="D145" s="81"/>
      <c r="E145" s="70"/>
      <c r="F145" s="4"/>
      <c r="G145" s="128"/>
      <c r="H145" s="129"/>
      <c r="I145" s="129"/>
      <c r="J145" s="131"/>
      <c r="K145" s="128"/>
      <c r="L145" s="128"/>
      <c r="M145" s="131"/>
      <c r="N145" s="131"/>
      <c r="O145" s="131"/>
      <c r="P145" s="131"/>
      <c r="Q145" s="131"/>
      <c r="S145" s="70"/>
      <c r="T145" s="70"/>
      <c r="U145" s="70"/>
      <c r="V145" s="70"/>
      <c r="W145" s="70"/>
      <c r="X145" s="70"/>
      <c r="Y145" s="70"/>
    </row>
    <row r="146" spans="2:25" ht="30" customHeight="1" x14ac:dyDescent="0.25">
      <c r="B146" s="90"/>
      <c r="C146" s="89" t="s">
        <v>222</v>
      </c>
      <c r="D146" s="80" t="e">
        <f>IF(D145&gt;D144,"Valeur retenue pénalisante",(D144-D145)/D145)</f>
        <v>#DIV/0!</v>
      </c>
      <c r="E146" s="70"/>
      <c r="F146" s="4"/>
      <c r="G146" s="128"/>
      <c r="H146" s="129"/>
      <c r="I146" s="129"/>
      <c r="J146" s="131"/>
      <c r="K146" s="128"/>
      <c r="L146" s="128"/>
      <c r="M146" s="131"/>
      <c r="N146" s="131"/>
      <c r="O146" s="131"/>
      <c r="P146" s="131"/>
      <c r="Q146" s="131"/>
      <c r="S146" s="70"/>
      <c r="T146" s="70"/>
      <c r="U146" s="70"/>
      <c r="V146" s="70"/>
      <c r="W146" s="70"/>
      <c r="X146" s="70"/>
      <c r="Y146" s="70"/>
    </row>
    <row r="147" spans="2:25" ht="30" customHeight="1" x14ac:dyDescent="0.25">
      <c r="B147" s="49"/>
      <c r="C147" s="93" t="s">
        <v>51</v>
      </c>
      <c r="D147" s="38" t="s">
        <v>67</v>
      </c>
      <c r="E147" s="29"/>
      <c r="G147" s="128">
        <f>HLOOKUP(D147,S147:$Y$182,ROWS(S147:$Y$182),FALSE)</f>
        <v>0</v>
      </c>
      <c r="H147" s="129">
        <v>15</v>
      </c>
      <c r="I147" s="128">
        <f>G147*H147</f>
        <v>0</v>
      </c>
      <c r="J147" s="131"/>
      <c r="K147" s="128" t="s">
        <v>67</v>
      </c>
      <c r="L147" s="128" t="s">
        <v>355</v>
      </c>
      <c r="M147" s="128" t="s">
        <v>356</v>
      </c>
      <c r="N147" s="128" t="s">
        <v>357</v>
      </c>
      <c r="O147" s="131"/>
      <c r="P147" s="131"/>
      <c r="Q147" s="131"/>
      <c r="S147" s="70" t="str">
        <f>K147</f>
        <v>Saisie conforme</v>
      </c>
      <c r="T147" s="70"/>
      <c r="U147" s="70"/>
      <c r="V147" s="70" t="str">
        <f>L147</f>
        <v>Erreur sur l'inclinaison ≥10°</v>
      </c>
      <c r="W147" s="70"/>
      <c r="X147" s="70" t="str">
        <f>M147</f>
        <v>Erreur sur l'orientation ≥45°</v>
      </c>
      <c r="Y147" s="70" t="str">
        <f>N147</f>
        <v>Erreur sur l'orientation ≥45° ET l'inclinaison ≥10°</v>
      </c>
    </row>
    <row r="148" spans="2:25" ht="30" customHeight="1" x14ac:dyDescent="0.25">
      <c r="B148" s="49"/>
      <c r="C148" s="87" t="s">
        <v>46</v>
      </c>
      <c r="D148" s="38" t="s">
        <v>109</v>
      </c>
      <c r="E148" s="29"/>
      <c r="G148" s="128">
        <f>HLOOKUP(D148,S148:$Y$182,ROWS(S148:$Y$182),FALSE)</f>
        <v>0</v>
      </c>
      <c r="H148" s="129">
        <v>15</v>
      </c>
      <c r="I148" s="128">
        <f>G148*H148</f>
        <v>0</v>
      </c>
      <c r="J148" s="131"/>
      <c r="K148" s="128" t="s">
        <v>109</v>
      </c>
      <c r="L148" s="128" t="s">
        <v>358</v>
      </c>
      <c r="M148" s="128" t="s">
        <v>359</v>
      </c>
      <c r="N148" s="131"/>
      <c r="O148" s="131"/>
      <c r="P148" s="131"/>
      <c r="Q148" s="131"/>
      <c r="S148" s="70" t="str">
        <f>K148</f>
        <v>Saisie conforme ou valeur retenue pénalisante</v>
      </c>
      <c r="T148" s="70"/>
      <c r="U148" s="70"/>
      <c r="V148" s="70" t="str">
        <f>L148</f>
        <v>Erreur ≥ 5%</v>
      </c>
      <c r="W148" s="70"/>
      <c r="X148" s="70"/>
      <c r="Y148" s="70" t="str">
        <f>M148</f>
        <v>Erreur ≥10%</v>
      </c>
    </row>
    <row r="149" spans="2:25" ht="30" customHeight="1" x14ac:dyDescent="0.25">
      <c r="B149" s="90"/>
      <c r="C149" s="88" t="s">
        <v>204</v>
      </c>
      <c r="D149" s="81"/>
      <c r="E149" s="70"/>
      <c r="F149" s="4"/>
      <c r="G149" s="128"/>
      <c r="H149" s="129"/>
      <c r="I149" s="129"/>
      <c r="J149" s="131"/>
      <c r="K149" s="128"/>
      <c r="L149" s="128"/>
      <c r="M149" s="131"/>
      <c r="N149" s="131"/>
      <c r="O149" s="131"/>
      <c r="P149" s="131"/>
      <c r="Q149" s="131"/>
      <c r="S149" s="70"/>
      <c r="T149" s="70"/>
      <c r="U149" s="70"/>
      <c r="V149" s="70"/>
      <c r="W149" s="70"/>
      <c r="X149" s="70"/>
      <c r="Y149" s="70"/>
    </row>
    <row r="150" spans="2:25" ht="30" customHeight="1" x14ac:dyDescent="0.25">
      <c r="B150" s="90"/>
      <c r="C150" s="88" t="s">
        <v>205</v>
      </c>
      <c r="D150" s="81"/>
      <c r="E150" s="70"/>
      <c r="F150" s="4"/>
      <c r="G150" s="128"/>
      <c r="H150" s="129"/>
      <c r="I150" s="129"/>
      <c r="J150" s="131"/>
      <c r="K150" s="128"/>
      <c r="L150" s="128"/>
      <c r="M150" s="131"/>
      <c r="N150" s="131"/>
      <c r="O150" s="131"/>
      <c r="P150" s="131"/>
      <c r="Q150" s="131"/>
      <c r="S150" s="70"/>
      <c r="T150" s="70"/>
      <c r="U150" s="70"/>
      <c r="V150" s="70"/>
      <c r="W150" s="70"/>
      <c r="X150" s="70"/>
      <c r="Y150" s="70"/>
    </row>
    <row r="151" spans="2:25" ht="30" customHeight="1" x14ac:dyDescent="0.25">
      <c r="B151" s="90"/>
      <c r="C151" s="89" t="s">
        <v>222</v>
      </c>
      <c r="D151" s="80" t="e">
        <f>IF(D150&gt;D149,"Valeur retenue pénalisante",(D149-D150)/D150)</f>
        <v>#DIV/0!</v>
      </c>
      <c r="E151" s="70"/>
      <c r="F151" s="4"/>
      <c r="G151" s="128"/>
      <c r="H151" s="129"/>
      <c r="I151" s="129"/>
      <c r="J151" s="131"/>
      <c r="K151" s="128"/>
      <c r="L151" s="128"/>
      <c r="M151" s="131"/>
      <c r="N151" s="131"/>
      <c r="O151" s="131"/>
      <c r="P151" s="131"/>
      <c r="Q151" s="131"/>
      <c r="S151" s="70"/>
      <c r="T151" s="70"/>
      <c r="U151" s="70"/>
      <c r="V151" s="70"/>
      <c r="W151" s="70"/>
      <c r="X151" s="70"/>
      <c r="Y151" s="70"/>
    </row>
    <row r="152" spans="2:25" ht="30" customHeight="1" x14ac:dyDescent="0.25">
      <c r="B152" s="49"/>
      <c r="C152" s="87" t="s">
        <v>225</v>
      </c>
      <c r="D152" s="38" t="s">
        <v>109</v>
      </c>
      <c r="E152" s="29"/>
      <c r="G152" s="128">
        <f>HLOOKUP(D152,S152:$Y$182,ROWS(S152:$Y$182),FALSE)</f>
        <v>0</v>
      </c>
      <c r="H152" s="129">
        <v>15</v>
      </c>
      <c r="I152" s="128">
        <f>G152*H152</f>
        <v>0</v>
      </c>
      <c r="J152" s="131"/>
      <c r="K152" s="128" t="s">
        <v>109</v>
      </c>
      <c r="L152" s="128" t="s">
        <v>358</v>
      </c>
      <c r="M152" s="128" t="s">
        <v>359</v>
      </c>
      <c r="N152" s="131"/>
      <c r="O152" s="131"/>
      <c r="P152" s="131"/>
      <c r="Q152" s="131"/>
      <c r="S152" s="70" t="str">
        <f>K152</f>
        <v>Saisie conforme ou valeur retenue pénalisante</v>
      </c>
      <c r="T152" s="70"/>
      <c r="U152" s="70"/>
      <c r="V152" s="70" t="str">
        <f>L152</f>
        <v>Erreur ≥ 5%</v>
      </c>
      <c r="W152" s="70"/>
      <c r="X152" s="70"/>
      <c r="Y152" s="70" t="str">
        <f>M152</f>
        <v>Erreur ≥10%</v>
      </c>
    </row>
    <row r="153" spans="2:25" ht="30" customHeight="1" x14ac:dyDescent="0.25">
      <c r="B153" s="90"/>
      <c r="C153" s="88" t="s">
        <v>223</v>
      </c>
      <c r="D153" s="81"/>
      <c r="E153" s="70"/>
      <c r="F153" s="4"/>
      <c r="G153" s="128"/>
      <c r="H153" s="129"/>
      <c r="I153" s="129"/>
      <c r="J153" s="131"/>
      <c r="K153" s="128"/>
      <c r="L153" s="128"/>
      <c r="M153" s="131"/>
      <c r="N153" s="131"/>
      <c r="O153" s="131"/>
      <c r="P153" s="131"/>
      <c r="Q153" s="131"/>
      <c r="S153" s="70"/>
      <c r="T153" s="70"/>
      <c r="U153" s="70"/>
      <c r="V153" s="70"/>
      <c r="W153" s="70"/>
      <c r="X153" s="70"/>
      <c r="Y153" s="70"/>
    </row>
    <row r="154" spans="2:25" ht="30" customHeight="1" x14ac:dyDescent="0.25">
      <c r="B154" s="90"/>
      <c r="C154" s="88" t="s">
        <v>224</v>
      </c>
      <c r="D154" s="81"/>
      <c r="E154" s="70"/>
      <c r="F154" s="4"/>
      <c r="G154" s="128"/>
      <c r="H154" s="129"/>
      <c r="I154" s="129"/>
      <c r="J154" s="131"/>
      <c r="K154" s="128"/>
      <c r="L154" s="128"/>
      <c r="M154" s="131"/>
      <c r="N154" s="131"/>
      <c r="O154" s="131"/>
      <c r="P154" s="131"/>
      <c r="Q154" s="131"/>
      <c r="S154" s="70"/>
      <c r="T154" s="70"/>
      <c r="U154" s="70"/>
      <c r="V154" s="70"/>
      <c r="W154" s="70"/>
      <c r="X154" s="70"/>
      <c r="Y154" s="70"/>
    </row>
    <row r="155" spans="2:25" ht="30" customHeight="1" x14ac:dyDescent="0.25">
      <c r="B155" s="68"/>
      <c r="C155" s="89" t="s">
        <v>222</v>
      </c>
      <c r="D155" s="80" t="e">
        <f>IF(D154&lt;D153,"Valeur retenue pénalisante",-(D153-D154)/D154)</f>
        <v>#DIV/0!</v>
      </c>
      <c r="E155" s="70"/>
      <c r="F155" s="4"/>
      <c r="G155" s="128"/>
      <c r="H155" s="129"/>
      <c r="I155" s="129"/>
      <c r="J155" s="131"/>
      <c r="K155" s="128"/>
      <c r="L155" s="128"/>
      <c r="M155" s="131"/>
      <c r="N155" s="131"/>
      <c r="O155" s="131"/>
      <c r="P155" s="131"/>
      <c r="Q155" s="131"/>
      <c r="S155" s="70"/>
      <c r="T155" s="70"/>
      <c r="U155" s="70"/>
      <c r="V155" s="70"/>
      <c r="W155" s="70"/>
      <c r="X155" s="70"/>
      <c r="Y155" s="70"/>
    </row>
    <row r="156" spans="2:25" ht="30" customHeight="1" x14ac:dyDescent="0.25">
      <c r="B156" s="47" t="s">
        <v>11</v>
      </c>
      <c r="C156" s="16" t="s">
        <v>17</v>
      </c>
      <c r="D156" s="37" t="s">
        <v>109</v>
      </c>
      <c r="E156" s="29"/>
      <c r="G156" s="128">
        <f>HLOOKUP(D156,S156:$Y$182,ROWS(S156:$Y$182),FALSE)</f>
        <v>0</v>
      </c>
      <c r="H156" s="129">
        <v>10</v>
      </c>
      <c r="I156" s="128">
        <f>G156*H156</f>
        <v>0</v>
      </c>
      <c r="J156" s="131"/>
      <c r="K156" s="128" t="s">
        <v>109</v>
      </c>
      <c r="L156" s="128" t="s">
        <v>119</v>
      </c>
      <c r="M156" s="131"/>
      <c r="N156" s="131"/>
      <c r="O156" s="131"/>
      <c r="P156" s="131"/>
      <c r="Q156" s="131"/>
      <c r="S156" s="70" t="str">
        <f>K156</f>
        <v>Saisie conforme ou valeur retenue pénalisante</v>
      </c>
      <c r="T156" s="70"/>
      <c r="U156" s="70"/>
      <c r="V156" s="70"/>
      <c r="W156" s="70"/>
      <c r="X156" s="70"/>
      <c r="Y156" s="70" t="str">
        <f>L156</f>
        <v>Douche saisie au lieu de baignoire</v>
      </c>
    </row>
    <row r="157" spans="2:25" ht="30" customHeight="1" x14ac:dyDescent="0.25">
      <c r="B157" s="47"/>
      <c r="C157" s="16" t="s">
        <v>18</v>
      </c>
      <c r="D157" s="37" t="s">
        <v>109</v>
      </c>
      <c r="E157" s="29"/>
      <c r="G157" s="128">
        <f>HLOOKUP(D157,S157:$Y$182,ROWS(S157:$Y$182),FALSE)</f>
        <v>0</v>
      </c>
      <c r="H157" s="129">
        <v>10</v>
      </c>
      <c r="I157" s="128">
        <f>G157*H157</f>
        <v>0</v>
      </c>
      <c r="J157" s="131"/>
      <c r="K157" s="128" t="s">
        <v>109</v>
      </c>
      <c r="L157" s="128" t="s">
        <v>302</v>
      </c>
      <c r="M157" s="128" t="s">
        <v>303</v>
      </c>
      <c r="N157" s="128" t="s">
        <v>304</v>
      </c>
      <c r="O157" s="131"/>
      <c r="P157" s="131"/>
      <c r="Q157" s="131"/>
      <c r="S157" s="70" t="str">
        <f>K157</f>
        <v>Saisie conforme ou valeur retenue pénalisante</v>
      </c>
      <c r="T157" s="70"/>
      <c r="U157" s="70" t="str">
        <f>L157</f>
        <v>Robinets électroniques ou temporisateurs saisis au lieu de mitigeurs thermostatiques ou mécaniques économes (ECAU C3 ou CH3)</v>
      </c>
      <c r="V157" s="70"/>
      <c r="W157" s="70" t="str">
        <f>M157</f>
        <v>Mitigeurs thermostatiques ou mitigeurs mécaniques économes (ECAU C3 ou CH3) saisis sans justificatif</v>
      </c>
      <c r="X157" s="70"/>
      <c r="Y157" s="70" t="str">
        <f>N157</f>
        <v>Robinets électroniques ou temporisateurs saisis sans justificatifs</v>
      </c>
    </row>
    <row r="158" spans="2:25" ht="30" customHeight="1" x14ac:dyDescent="0.25">
      <c r="B158" s="48" t="s">
        <v>12</v>
      </c>
      <c r="C158" s="35" t="s">
        <v>100</v>
      </c>
      <c r="D158" s="38" t="s">
        <v>67</v>
      </c>
      <c r="E158" s="29"/>
      <c r="G158" s="128">
        <f>HLOOKUP(D158,S158:$Y$182,ROWS(S158:$Y$182),FALSE)</f>
        <v>0</v>
      </c>
      <c r="H158" s="128">
        <v>10</v>
      </c>
      <c r="I158" s="128">
        <f>G158*H158</f>
        <v>0</v>
      </c>
      <c r="J158" s="131"/>
      <c r="K158" s="128" t="s">
        <v>67</v>
      </c>
      <c r="L158" s="128" t="s">
        <v>189</v>
      </c>
      <c r="M158" s="128" t="s">
        <v>140</v>
      </c>
      <c r="N158" s="131"/>
      <c r="O158" s="131"/>
      <c r="P158" s="131"/>
      <c r="Q158" s="131"/>
      <c r="S158" s="70" t="str">
        <f>K158</f>
        <v>Saisie conforme</v>
      </c>
      <c r="T158" s="70"/>
      <c r="U158" s="70"/>
      <c r="V158" s="70" t="str">
        <f>L158</f>
        <v>Longueur du réseau groupe hors volume chauffé retenue égale à 0</v>
      </c>
      <c r="W158" s="70"/>
      <c r="X158" s="70"/>
      <c r="Y158" s="70" t="str">
        <f>M158</f>
        <v>Longueurs du réseau groupe retenues égales à 0</v>
      </c>
    </row>
    <row r="159" spans="2:25" ht="30" customHeight="1" x14ac:dyDescent="0.25">
      <c r="B159" s="50"/>
      <c r="C159" s="16" t="s">
        <v>120</v>
      </c>
      <c r="D159" s="38" t="s">
        <v>33</v>
      </c>
      <c r="E159" s="29"/>
      <c r="G159" s="128">
        <f>HLOOKUP(D159,S159:$Y$182,ROWS(S159:$Y$182),FALSE)</f>
        <v>0</v>
      </c>
      <c r="H159" s="128">
        <v>5</v>
      </c>
      <c r="I159" s="128">
        <f>G159*H159</f>
        <v>0</v>
      </c>
      <c r="J159" s="131"/>
      <c r="K159" s="136" t="s">
        <v>33</v>
      </c>
      <c r="L159" s="128" t="s">
        <v>360</v>
      </c>
      <c r="M159" s="131"/>
      <c r="N159" s="131"/>
      <c r="O159" s="131"/>
      <c r="P159" s="131"/>
      <c r="Q159" s="131"/>
      <c r="S159" s="70" t="str">
        <f>K159</f>
        <v>-</v>
      </c>
      <c r="T159" s="70"/>
      <c r="U159" s="70"/>
      <c r="V159" s="70"/>
      <c r="W159" s="70"/>
      <c r="X159" s="70"/>
      <c r="Y159" s="70" t="str">
        <f>L159</f>
        <v>T ≤ 45°C sans justificatif</v>
      </c>
    </row>
    <row r="160" spans="2:25" ht="30" customHeight="1" x14ac:dyDescent="0.25">
      <c r="B160" s="67" t="s">
        <v>8</v>
      </c>
      <c r="C160" s="26"/>
      <c r="D160" s="56"/>
      <c r="E160" s="56"/>
      <c r="G160" s="133"/>
      <c r="H160" s="133"/>
      <c r="I160" s="133"/>
      <c r="J160" s="131"/>
      <c r="K160" s="131"/>
      <c r="L160" s="131"/>
      <c r="M160" s="131"/>
      <c r="N160" s="131"/>
      <c r="O160" s="131"/>
      <c r="P160" s="131"/>
      <c r="Q160" s="131"/>
      <c r="S160" s="70"/>
      <c r="T160" s="70"/>
      <c r="U160" s="70"/>
      <c r="V160" s="70"/>
      <c r="W160" s="70"/>
      <c r="X160" s="70"/>
      <c r="Y160" s="70"/>
    </row>
    <row r="161" spans="2:25" ht="30" customHeight="1" x14ac:dyDescent="0.25">
      <c r="B161" s="30" t="s">
        <v>81</v>
      </c>
      <c r="C161" s="77" t="s">
        <v>13</v>
      </c>
      <c r="D161" s="39" t="s">
        <v>83</v>
      </c>
      <c r="E161" s="39"/>
      <c r="F161" s="4"/>
      <c r="G161" s="128">
        <f>HLOOKUP(D161,S161:$Y$182,ROWS(S161:$Y$182),FALSE)</f>
        <v>0</v>
      </c>
      <c r="H161" s="128">
        <v>10</v>
      </c>
      <c r="I161" s="128">
        <f>G161*H161</f>
        <v>0</v>
      </c>
      <c r="J161" s="131"/>
      <c r="K161" s="128" t="s">
        <v>83</v>
      </c>
      <c r="L161" s="128" t="s">
        <v>253</v>
      </c>
      <c r="M161" s="131"/>
      <c r="N161" s="131"/>
      <c r="O161" s="131"/>
      <c r="P161" s="131"/>
      <c r="Q161" s="131"/>
      <c r="S161" s="70" t="str">
        <f>K161</f>
        <v>Concordance entre rapport et étude thermique</v>
      </c>
      <c r="T161" s="70"/>
      <c r="U161" s="70"/>
      <c r="V161" s="70"/>
      <c r="W161" s="70"/>
      <c r="X161" s="70"/>
      <c r="Y161" s="70" t="str">
        <f>L161</f>
        <v>Incohérence entre rapport et étude thermique ou système inadapté (hygro B en tertiaire)</v>
      </c>
    </row>
    <row r="162" spans="2:25" ht="30" customHeight="1" x14ac:dyDescent="0.25">
      <c r="B162" s="30" t="s">
        <v>144</v>
      </c>
      <c r="C162" s="16" t="s">
        <v>145</v>
      </c>
      <c r="D162" s="38" t="s">
        <v>67</v>
      </c>
      <c r="E162" s="70"/>
      <c r="F162" s="4"/>
      <c r="G162" s="128">
        <f>HLOOKUP(D162,S162:$Y$182,ROWS(S162:$Y$182),FALSE)</f>
        <v>0</v>
      </c>
      <c r="H162" s="129">
        <v>20</v>
      </c>
      <c r="I162" s="128">
        <f>G162*H162</f>
        <v>0</v>
      </c>
      <c r="J162" s="131"/>
      <c r="K162" s="128" t="s">
        <v>67</v>
      </c>
      <c r="L162" s="128" t="s">
        <v>194</v>
      </c>
      <c r="M162" s="131"/>
      <c r="N162" s="131"/>
      <c r="O162" s="131"/>
      <c r="P162" s="131"/>
      <c r="Q162" s="131"/>
      <c r="S162" s="70" t="str">
        <f>K162</f>
        <v>Saisie conforme</v>
      </c>
      <c r="T162" s="70"/>
      <c r="U162" s="70"/>
      <c r="V162" s="70"/>
      <c r="W162" s="70"/>
      <c r="X162" s="70"/>
      <c r="Y162" s="70" t="str">
        <f>L162</f>
        <v>Incohérence avec le débit saisi au niveau du Cep</v>
      </c>
    </row>
    <row r="163" spans="2:25" ht="30" customHeight="1" x14ac:dyDescent="0.25">
      <c r="B163" s="90"/>
      <c r="C163" s="127" t="s">
        <v>371</v>
      </c>
      <c r="D163" s="38" t="s">
        <v>305</v>
      </c>
      <c r="E163" s="70"/>
      <c r="F163" s="4"/>
      <c r="G163" s="128">
        <f>HLOOKUP(D163,S163:$Y$182,ROWS(S163:$Y$182),FALSE)</f>
        <v>0</v>
      </c>
      <c r="H163" s="129">
        <v>25</v>
      </c>
      <c r="I163" s="128">
        <f>G163*H163</f>
        <v>0</v>
      </c>
      <c r="J163" s="131"/>
      <c r="K163" s="140" t="s">
        <v>361</v>
      </c>
      <c r="L163" s="140" t="s">
        <v>362</v>
      </c>
      <c r="M163" s="140" t="s">
        <v>363</v>
      </c>
      <c r="N163" s="128" t="s">
        <v>364</v>
      </c>
      <c r="O163" s="128" t="s">
        <v>365</v>
      </c>
      <c r="P163" s="128" t="s">
        <v>366</v>
      </c>
      <c r="Q163" s="128" t="s">
        <v>150</v>
      </c>
      <c r="S163" s="70" t="str">
        <f>K163</f>
        <v>Saisie conforme (erreur ≤ 2%)</v>
      </c>
      <c r="T163" s="70" t="str">
        <f t="shared" ref="T163:Y163" si="8">L163</f>
        <v>2% &lt; Erreur ≤ 5%</v>
      </c>
      <c r="U163" s="70" t="str">
        <f t="shared" si="8"/>
        <v>5% &lt; Erreur ≤ 10%</v>
      </c>
      <c r="V163" s="70" t="str">
        <f t="shared" si="8"/>
        <v>10% &lt; Erreur ≤ 15%</v>
      </c>
      <c r="W163" s="70" t="str">
        <f t="shared" si="8"/>
        <v>15% &lt; Erreur ≤ 20%</v>
      </c>
      <c r="X163" s="70" t="str">
        <f t="shared" si="8"/>
        <v>Erreur &gt; 20%</v>
      </c>
      <c r="Y163" s="70" t="str">
        <f t="shared" si="8"/>
        <v>Débits nul</v>
      </c>
    </row>
    <row r="164" spans="2:25" ht="30" customHeight="1" x14ac:dyDescent="0.25">
      <c r="B164" s="98"/>
      <c r="C164" s="78" t="s">
        <v>209</v>
      </c>
      <c r="D164" s="81"/>
      <c r="E164" s="29"/>
      <c r="G164" s="128"/>
      <c r="H164" s="129"/>
      <c r="I164" s="129"/>
      <c r="J164" s="131"/>
      <c r="K164" s="128"/>
      <c r="L164" s="128"/>
      <c r="M164" s="128"/>
      <c r="N164" s="128"/>
      <c r="O164" s="128"/>
      <c r="P164" s="131"/>
      <c r="Q164" s="131"/>
      <c r="S164" s="70"/>
      <c r="T164" s="70"/>
      <c r="U164" s="70"/>
      <c r="V164" s="70"/>
      <c r="W164" s="70"/>
      <c r="X164" s="70"/>
      <c r="Y164" s="70"/>
    </row>
    <row r="165" spans="2:25" ht="30" customHeight="1" x14ac:dyDescent="0.25">
      <c r="B165" s="98"/>
      <c r="C165" s="78" t="s">
        <v>210</v>
      </c>
      <c r="D165" s="81"/>
      <c r="E165" s="29"/>
      <c r="G165" s="128"/>
      <c r="H165" s="129"/>
      <c r="I165" s="129"/>
      <c r="J165" s="131"/>
      <c r="K165" s="128"/>
      <c r="L165" s="128"/>
      <c r="M165" s="128"/>
      <c r="N165" s="128"/>
      <c r="O165" s="128"/>
      <c r="P165" s="131"/>
      <c r="Q165" s="131"/>
      <c r="S165" s="70"/>
      <c r="T165" s="70"/>
      <c r="U165" s="70"/>
      <c r="V165" s="70"/>
      <c r="W165" s="70"/>
      <c r="X165" s="70"/>
      <c r="Y165" s="70"/>
    </row>
    <row r="166" spans="2:25" ht="30" customHeight="1" x14ac:dyDescent="0.25">
      <c r="B166" s="83"/>
      <c r="C166" s="79" t="s">
        <v>222</v>
      </c>
      <c r="D166" s="80" t="e">
        <f>IF(D165&lt;D164,"Valeur retenue pénalisante",-(D164-D165)/D165)</f>
        <v>#DIV/0!</v>
      </c>
      <c r="E166" s="29"/>
      <c r="G166" s="128"/>
      <c r="H166" s="129"/>
      <c r="I166" s="129"/>
      <c r="J166" s="131"/>
      <c r="K166" s="128"/>
      <c r="L166" s="128"/>
      <c r="M166" s="128"/>
      <c r="N166" s="128"/>
      <c r="O166" s="128"/>
      <c r="P166" s="131"/>
      <c r="Q166" s="131"/>
      <c r="S166" s="70"/>
      <c r="T166" s="70"/>
      <c r="U166" s="70"/>
      <c r="V166" s="70"/>
      <c r="W166" s="70"/>
      <c r="X166" s="70"/>
      <c r="Y166" s="70"/>
    </row>
    <row r="167" spans="2:25" ht="30" customHeight="1" x14ac:dyDescent="0.25">
      <c r="B167" s="31" t="s">
        <v>49</v>
      </c>
      <c r="C167" s="87" t="s">
        <v>208</v>
      </c>
      <c r="D167" s="38" t="s">
        <v>109</v>
      </c>
      <c r="E167" s="29"/>
      <c r="G167" s="128">
        <f>HLOOKUP(D167,S167:$Y$182,ROWS(S167:$Y$182),FALSE)</f>
        <v>0</v>
      </c>
      <c r="H167" s="129">
        <v>15</v>
      </c>
      <c r="I167" s="128">
        <f>G167*H167</f>
        <v>0</v>
      </c>
      <c r="J167" s="131"/>
      <c r="K167" s="128" t="s">
        <v>109</v>
      </c>
      <c r="L167" s="128" t="s">
        <v>354</v>
      </c>
      <c r="M167" s="128" t="s">
        <v>249</v>
      </c>
      <c r="N167" s="128" t="s">
        <v>143</v>
      </c>
      <c r="O167" s="131"/>
      <c r="P167" s="131"/>
      <c r="Q167" s="131"/>
      <c r="S167" s="70" t="str">
        <f>K167</f>
        <v>Saisie conforme ou valeur retenue pénalisante</v>
      </c>
      <c r="T167" s="70"/>
      <c r="U167" s="70" t="str">
        <f>L167</f>
        <v>10 &lt; Erreur ≤ 20%</v>
      </c>
      <c r="V167" s="70"/>
      <c r="W167" s="70" t="str">
        <f>M167</f>
        <v>Erreur &gt; 20%</v>
      </c>
      <c r="X167" s="70"/>
      <c r="Y167" s="70" t="str">
        <f>N167</f>
        <v>Puissance retenue égale à 0</v>
      </c>
    </row>
    <row r="168" spans="2:25" ht="30" customHeight="1" x14ac:dyDescent="0.25">
      <c r="B168" s="98"/>
      <c r="C168" s="88" t="s">
        <v>206</v>
      </c>
      <c r="D168" s="81"/>
      <c r="E168" s="29"/>
      <c r="G168" s="128"/>
      <c r="H168" s="129"/>
      <c r="I168" s="129"/>
      <c r="J168" s="131"/>
      <c r="K168" s="128"/>
      <c r="L168" s="128"/>
      <c r="M168" s="128"/>
      <c r="N168" s="128"/>
      <c r="O168" s="128"/>
      <c r="P168" s="131"/>
      <c r="Q168" s="131"/>
      <c r="S168" s="70"/>
      <c r="T168" s="70"/>
      <c r="U168" s="70"/>
      <c r="V168" s="70"/>
      <c r="W168" s="70"/>
      <c r="X168" s="70"/>
      <c r="Y168" s="70"/>
    </row>
    <row r="169" spans="2:25" ht="30" customHeight="1" x14ac:dyDescent="0.25">
      <c r="B169" s="98"/>
      <c r="C169" s="88" t="s">
        <v>207</v>
      </c>
      <c r="D169" s="81"/>
      <c r="E169" s="29"/>
      <c r="G169" s="128"/>
      <c r="H169" s="129"/>
      <c r="I169" s="129"/>
      <c r="J169" s="131"/>
      <c r="K169" s="128"/>
      <c r="L169" s="128"/>
      <c r="M169" s="128"/>
      <c r="N169" s="128"/>
      <c r="O169" s="128"/>
      <c r="P169" s="131"/>
      <c r="Q169" s="131"/>
      <c r="S169" s="70"/>
      <c r="T169" s="70"/>
      <c r="U169" s="70"/>
      <c r="V169" s="70"/>
      <c r="W169" s="70"/>
      <c r="X169" s="70"/>
      <c r="Y169" s="70"/>
    </row>
    <row r="170" spans="2:25" ht="30" customHeight="1" x14ac:dyDescent="0.25">
      <c r="B170" s="98"/>
      <c r="C170" s="89" t="s">
        <v>222</v>
      </c>
      <c r="D170" s="80" t="e">
        <f>IF(D169&lt;D168,"Valeur retenue pénalisante",-(D168-D169)/D169)</f>
        <v>#DIV/0!</v>
      </c>
      <c r="E170" s="29"/>
      <c r="G170" s="128"/>
      <c r="H170" s="129"/>
      <c r="I170" s="129"/>
      <c r="J170" s="131"/>
      <c r="K170" s="128"/>
      <c r="L170" s="128"/>
      <c r="M170" s="128"/>
      <c r="N170" s="128"/>
      <c r="O170" s="128"/>
      <c r="P170" s="131"/>
      <c r="Q170" s="131"/>
      <c r="S170" s="70"/>
      <c r="T170" s="70"/>
      <c r="U170" s="70"/>
      <c r="V170" s="70"/>
      <c r="W170" s="70"/>
      <c r="X170" s="70"/>
      <c r="Y170" s="70"/>
    </row>
    <row r="171" spans="2:25" ht="30" customHeight="1" x14ac:dyDescent="0.25">
      <c r="B171" s="32"/>
      <c r="C171" s="87" t="s">
        <v>14</v>
      </c>
      <c r="D171" s="75" t="s">
        <v>146</v>
      </c>
      <c r="E171" s="29"/>
      <c r="G171" s="128">
        <f>HLOOKUP(D171,S171:$Y$182,ROWS(S171:$Y$182),FALSE)</f>
        <v>0</v>
      </c>
      <c r="H171" s="129">
        <v>20</v>
      </c>
      <c r="I171" s="128">
        <f>G171*H171</f>
        <v>0</v>
      </c>
      <c r="J171" s="131"/>
      <c r="K171" s="128" t="s">
        <v>146</v>
      </c>
      <c r="L171" s="128" t="s">
        <v>342</v>
      </c>
      <c r="M171" s="128" t="s">
        <v>367</v>
      </c>
      <c r="N171" s="128" t="s">
        <v>354</v>
      </c>
      <c r="O171" s="128" t="s">
        <v>249</v>
      </c>
      <c r="P171" s="128" t="s">
        <v>130</v>
      </c>
      <c r="Q171" s="128" t="s">
        <v>129</v>
      </c>
      <c r="S171" s="70" t="str">
        <f t="shared" ref="S171:Y171" si="9">K171</f>
        <v>Saisie conforme, sans objet ou valeur retenue pénalisante</v>
      </c>
      <c r="T171" s="70" t="str">
        <f t="shared" si="9"/>
        <v>Erreur ≤ 5%</v>
      </c>
      <c r="U171" s="70" t="str">
        <f t="shared" si="9"/>
        <v>5 &lt; Erreur ≤ 10%</v>
      </c>
      <c r="V171" s="70" t="str">
        <f t="shared" si="9"/>
        <v>10 &lt; Erreur ≤ 20%</v>
      </c>
      <c r="W171" s="70" t="str">
        <f t="shared" si="9"/>
        <v>Erreur &gt; 20%</v>
      </c>
      <c r="X171" s="70" t="str">
        <f t="shared" si="9"/>
        <v>Valeur retenue justifiée sans justificatif</v>
      </c>
      <c r="Y171" s="70" t="str">
        <f t="shared" si="9"/>
        <v>Valeur retenue certifiée sans certificat</v>
      </c>
    </row>
    <row r="172" spans="2:25" ht="30" customHeight="1" x14ac:dyDescent="0.25">
      <c r="B172" s="98"/>
      <c r="C172" s="88" t="s">
        <v>204</v>
      </c>
      <c r="D172" s="81"/>
      <c r="E172" s="29"/>
      <c r="G172" s="128"/>
      <c r="H172" s="129"/>
      <c r="I172" s="129"/>
      <c r="J172" s="131"/>
      <c r="K172" s="128"/>
      <c r="L172" s="128"/>
      <c r="M172" s="128"/>
      <c r="N172" s="128"/>
      <c r="O172" s="128"/>
      <c r="P172" s="131"/>
      <c r="Q172" s="131"/>
      <c r="S172" s="70"/>
      <c r="T172" s="70"/>
      <c r="U172" s="70"/>
      <c r="V172" s="70"/>
      <c r="W172" s="70"/>
      <c r="X172" s="70"/>
      <c r="Y172" s="70"/>
    </row>
    <row r="173" spans="2:25" ht="30" customHeight="1" x14ac:dyDescent="0.25">
      <c r="B173" s="98"/>
      <c r="C173" s="88" t="s">
        <v>205</v>
      </c>
      <c r="D173" s="81"/>
      <c r="E173" s="29"/>
      <c r="G173" s="128"/>
      <c r="H173" s="129"/>
      <c r="I173" s="129"/>
      <c r="J173" s="131"/>
      <c r="K173" s="128"/>
      <c r="L173" s="128"/>
      <c r="M173" s="128"/>
      <c r="N173" s="128"/>
      <c r="O173" s="128"/>
      <c r="P173" s="131"/>
      <c r="Q173" s="131"/>
      <c r="S173" s="70"/>
      <c r="T173" s="70"/>
      <c r="U173" s="70"/>
      <c r="V173" s="70"/>
      <c r="W173" s="70"/>
      <c r="X173" s="70"/>
      <c r="Y173" s="70"/>
    </row>
    <row r="174" spans="2:25" ht="30" customHeight="1" x14ac:dyDescent="0.25">
      <c r="B174" s="83"/>
      <c r="C174" s="89" t="s">
        <v>222</v>
      </c>
      <c r="D174" s="80" t="e">
        <f>IF(D173&gt;D172,"Valeur retenue pénalisante",(D172-D173)/D173)</f>
        <v>#DIV/0!</v>
      </c>
      <c r="E174" s="29"/>
      <c r="G174" s="128"/>
      <c r="H174" s="129"/>
      <c r="I174" s="129"/>
      <c r="J174" s="131"/>
      <c r="K174" s="128"/>
      <c r="L174" s="128"/>
      <c r="M174" s="128"/>
      <c r="N174" s="128"/>
      <c r="O174" s="128"/>
      <c r="P174" s="131"/>
      <c r="Q174" s="131"/>
      <c r="S174" s="70"/>
      <c r="T174" s="70"/>
      <c r="U174" s="70"/>
      <c r="V174" s="70"/>
      <c r="W174" s="70"/>
      <c r="X174" s="70"/>
      <c r="Y174" s="70"/>
    </row>
    <row r="175" spans="2:25" ht="30" customHeight="1" x14ac:dyDescent="0.25">
      <c r="B175" s="31" t="s">
        <v>50</v>
      </c>
      <c r="C175" s="35" t="s">
        <v>48</v>
      </c>
      <c r="D175" s="38" t="s">
        <v>67</v>
      </c>
      <c r="E175" s="29"/>
      <c r="G175" s="128">
        <f>HLOOKUP(D175,S175:$Y$182,ROWS(S175:$Y$182),FALSE)</f>
        <v>0</v>
      </c>
      <c r="H175" s="129">
        <v>12</v>
      </c>
      <c r="I175" s="128">
        <f>G175*H175</f>
        <v>0</v>
      </c>
      <c r="J175" s="131"/>
      <c r="K175" s="128" t="s">
        <v>67</v>
      </c>
      <c r="L175" s="128" t="s">
        <v>147</v>
      </c>
      <c r="M175" s="128" t="s">
        <v>261</v>
      </c>
      <c r="N175" s="128" t="s">
        <v>262</v>
      </c>
      <c r="O175" s="128" t="s">
        <v>148</v>
      </c>
      <c r="P175" s="128" t="s">
        <v>149</v>
      </c>
      <c r="Q175" s="131"/>
      <c r="S175" s="70" t="str">
        <f>K175</f>
        <v>Saisie conforme</v>
      </c>
      <c r="T175" s="70"/>
      <c r="U175" s="70" t="str">
        <f>L175</f>
        <v>Classe A, B ou C, conforme rapport mais test obligatoire non précisé</v>
      </c>
      <c r="V175" s="70" t="str">
        <f>M175</f>
        <v>Classe B saisie contre classe A stipulée rapport ou classe C saisie contre classe B stipulée rapport</v>
      </c>
      <c r="W175" s="70" t="str">
        <f>N175</f>
        <v>Classe A, non stipulé rapport ou classe C saisie contre classe A stipulée rapport</v>
      </c>
      <c r="X175" s="70" t="str">
        <f>O175</f>
        <v>Classe B, non stipulé rapport</v>
      </c>
      <c r="Y175" s="70" t="str">
        <f>P175</f>
        <v>Classe C, non stipulé rapport</v>
      </c>
    </row>
    <row r="176" spans="2:25" ht="30" customHeight="1" x14ac:dyDescent="0.25">
      <c r="B176" s="33"/>
      <c r="C176" s="16" t="s">
        <v>215</v>
      </c>
      <c r="D176" s="38" t="s">
        <v>156</v>
      </c>
      <c r="E176" s="29"/>
      <c r="G176" s="128">
        <f>HLOOKUP(D176,S176:$Y$182,ROWS(S176:$Y$182),FALSE)</f>
        <v>0</v>
      </c>
      <c r="H176" s="129">
        <v>10</v>
      </c>
      <c r="I176" s="128">
        <f>G176*H176</f>
        <v>0</v>
      </c>
      <c r="J176" s="131"/>
      <c r="K176" s="128" t="s">
        <v>156</v>
      </c>
      <c r="L176" s="128" t="s">
        <v>142</v>
      </c>
      <c r="M176" s="131"/>
      <c r="N176" s="131"/>
      <c r="O176" s="131"/>
      <c r="P176" s="131"/>
      <c r="Q176" s="131"/>
      <c r="S176" s="70" t="str">
        <f>K176</f>
        <v>Saisie conforme ou valeur par défaut</v>
      </c>
      <c r="T176" s="70"/>
      <c r="U176" s="70"/>
      <c r="V176" s="70"/>
      <c r="W176" s="70"/>
      <c r="X176" s="70"/>
      <c r="Y176" s="70" t="str">
        <f>L176</f>
        <v>Valeur saisie non justifiée</v>
      </c>
    </row>
    <row r="177" spans="2:25" ht="30" customHeight="1" x14ac:dyDescent="0.25">
      <c r="B177" s="67" t="s">
        <v>9</v>
      </c>
      <c r="C177" s="26"/>
      <c r="D177" s="56"/>
      <c r="E177" s="56"/>
      <c r="G177" s="133"/>
      <c r="H177" s="133"/>
      <c r="I177" s="133"/>
      <c r="J177" s="131"/>
      <c r="K177" s="131"/>
      <c r="L177" s="131"/>
      <c r="M177" s="131"/>
      <c r="N177" s="131"/>
      <c r="O177" s="131"/>
      <c r="P177" s="131"/>
      <c r="Q177" s="131"/>
      <c r="S177" s="70"/>
      <c r="T177" s="70"/>
      <c r="U177" s="70"/>
      <c r="V177" s="70"/>
      <c r="W177" s="70"/>
      <c r="X177" s="70"/>
      <c r="Y177" s="70"/>
    </row>
    <row r="178" spans="2:25" ht="30" customHeight="1" x14ac:dyDescent="0.25">
      <c r="B178" s="51"/>
      <c r="C178" s="53" t="s">
        <v>15</v>
      </c>
      <c r="D178" s="34" t="s">
        <v>109</v>
      </c>
      <c r="E178" s="29"/>
      <c r="G178" s="128">
        <f>HLOOKUP(D178,S178:$Y$182,ROWS(S178:$Y$182),FALSE)</f>
        <v>0</v>
      </c>
      <c r="H178" s="129">
        <v>10</v>
      </c>
      <c r="I178" s="128">
        <f>G178*H178</f>
        <v>0</v>
      </c>
      <c r="J178" s="131"/>
      <c r="K178" s="128" t="s">
        <v>109</v>
      </c>
      <c r="L178" s="128" t="s">
        <v>284</v>
      </c>
      <c r="M178" s="128" t="s">
        <v>285</v>
      </c>
      <c r="N178" s="131"/>
      <c r="O178" s="131"/>
      <c r="P178" s="131"/>
      <c r="Q178" s="131"/>
      <c r="S178" s="121" t="str">
        <f>K178</f>
        <v>Saisie conforme ou valeur retenue pénalisante</v>
      </c>
      <c r="T178" s="121"/>
      <c r="U178" s="121"/>
      <c r="V178" s="121" t="str">
        <f>L178</f>
        <v>Puissance surestimée de moins de 5%</v>
      </c>
      <c r="W178" s="121"/>
      <c r="X178" s="121"/>
      <c r="Y178" s="121" t="str">
        <f>M178</f>
        <v>Puissance surestimée de plus de 5%</v>
      </c>
    </row>
    <row r="179" spans="2:25" ht="30" customHeight="1" x14ac:dyDescent="0.25">
      <c r="B179" s="51"/>
      <c r="C179" s="53" t="s">
        <v>88</v>
      </c>
      <c r="D179" s="34" t="s">
        <v>67</v>
      </c>
      <c r="E179" s="29"/>
      <c r="G179" s="128">
        <f>HLOOKUP(D179,S179:$Y$182,ROWS(S179:$Y$182),FALSE)</f>
        <v>0</v>
      </c>
      <c r="H179" s="129">
        <v>10</v>
      </c>
      <c r="I179" s="128">
        <f>G179*H179</f>
        <v>0</v>
      </c>
      <c r="J179" s="131"/>
      <c r="K179" s="128" t="s">
        <v>67</v>
      </c>
      <c r="L179" s="128" t="s">
        <v>153</v>
      </c>
      <c r="M179" s="128" t="s">
        <v>154</v>
      </c>
      <c r="N179" s="139" t="s">
        <v>155</v>
      </c>
      <c r="O179" s="131"/>
      <c r="P179" s="131"/>
      <c r="Q179" s="131"/>
      <c r="S179" s="121" t="str">
        <f>K179</f>
        <v>Saisie conforme</v>
      </c>
      <c r="T179" s="121"/>
      <c r="U179" s="121" t="str">
        <f>L179</f>
        <v>Performances retenues certifiées au lieu de justifiées</v>
      </c>
      <c r="V179" s="121"/>
      <c r="W179" s="121"/>
      <c r="X179" s="121" t="str">
        <f>M179</f>
        <v>Performances retenues justifiées sans justificatif</v>
      </c>
      <c r="Y179" s="121" t="str">
        <f>N179</f>
        <v>Performances retenues certifiées sans certificat</v>
      </c>
    </row>
    <row r="180" spans="2:25" ht="30" customHeight="1" x14ac:dyDescent="0.25">
      <c r="B180" s="51"/>
      <c r="C180" s="53" t="s">
        <v>16</v>
      </c>
      <c r="D180" s="34" t="s">
        <v>109</v>
      </c>
      <c r="E180" s="29"/>
      <c r="G180" s="128">
        <f>HLOOKUP(D180,S180:$Y$182,ROWS(S180:$Y$182),FALSE)</f>
        <v>0</v>
      </c>
      <c r="H180" s="129">
        <v>5</v>
      </c>
      <c r="I180" s="128">
        <f>G180*H180</f>
        <v>0</v>
      </c>
      <c r="J180" s="131"/>
      <c r="K180" s="128" t="s">
        <v>109</v>
      </c>
      <c r="L180" s="128" t="s">
        <v>152</v>
      </c>
      <c r="M180" s="128" t="s">
        <v>151</v>
      </c>
      <c r="N180" s="131"/>
      <c r="O180" s="131"/>
      <c r="P180" s="131"/>
      <c r="Q180" s="131"/>
      <c r="S180" s="121" t="str">
        <f>K180</f>
        <v>Saisie conforme ou valeur retenue pénalisante</v>
      </c>
      <c r="T180" s="121"/>
      <c r="U180" s="121"/>
      <c r="V180" s="121" t="str">
        <f>L180</f>
        <v>Capteurs intégrés retenus avec face arrière moyennement ventilée sans justificatif</v>
      </c>
      <c r="W180" s="121"/>
      <c r="X180" s="121"/>
      <c r="Y180" s="121" t="str">
        <f>M180</f>
        <v>Capteurs intégrés retenus avec face arrière ventilée sans justificatif</v>
      </c>
    </row>
    <row r="181" spans="2:25" ht="30" customHeight="1" x14ac:dyDescent="0.25">
      <c r="B181" s="52"/>
      <c r="C181" s="16" t="s">
        <v>51</v>
      </c>
      <c r="D181" s="34" t="s">
        <v>67</v>
      </c>
      <c r="E181" s="29"/>
      <c r="G181" s="128">
        <f>HLOOKUP(D181,S181:$Y$182,ROWS(S181:$Y$182),FALSE)</f>
        <v>0</v>
      </c>
      <c r="H181" s="129">
        <v>10</v>
      </c>
      <c r="I181" s="128">
        <f>G181*H181</f>
        <v>0</v>
      </c>
      <c r="J181" s="131"/>
      <c r="K181" s="128" t="s">
        <v>67</v>
      </c>
      <c r="L181" s="128" t="s">
        <v>368</v>
      </c>
      <c r="M181" s="128" t="s">
        <v>369</v>
      </c>
      <c r="N181" s="128" t="s">
        <v>370</v>
      </c>
      <c r="O181" s="131"/>
      <c r="P181" s="131"/>
      <c r="Q181" s="131"/>
      <c r="S181" s="121" t="str">
        <f>K181</f>
        <v>Saisie conforme</v>
      </c>
      <c r="T181" s="121"/>
      <c r="U181" s="121"/>
      <c r="V181" s="121" t="str">
        <f>L181</f>
        <v>Erreur sur l'inclinaison (≥10°)</v>
      </c>
      <c r="W181" s="121"/>
      <c r="X181" s="121" t="str">
        <f>M181</f>
        <v>Erreur sur l'orientation (≥45°)</v>
      </c>
      <c r="Y181" s="121" t="str">
        <f>N181</f>
        <v>Erreur sur l'orientation (≥45°) ET l'inclinaison (≥10°)</v>
      </c>
    </row>
    <row r="182" spans="2:25" x14ac:dyDescent="0.25">
      <c r="S182" s="4">
        <f t="shared" ref="S182:Y182" si="10">S13</f>
        <v>0</v>
      </c>
      <c r="T182" s="4">
        <f t="shared" si="10"/>
        <v>0.2</v>
      </c>
      <c r="U182" s="4">
        <f t="shared" si="10"/>
        <v>0.4</v>
      </c>
      <c r="V182" s="4">
        <f t="shared" si="10"/>
        <v>0.5</v>
      </c>
      <c r="W182" s="4">
        <f t="shared" si="10"/>
        <v>0.6</v>
      </c>
      <c r="X182" s="4">
        <f t="shared" si="10"/>
        <v>0.8</v>
      </c>
      <c r="Y182" s="4">
        <f t="shared" si="10"/>
        <v>1</v>
      </c>
    </row>
  </sheetData>
  <mergeCells count="1">
    <mergeCell ref="S12:Y12"/>
  </mergeCells>
  <conditionalFormatting sqref="C11">
    <cfRule type="cellIs" dxfId="7" priority="10" stopIfTrue="1" operator="equal">
      <formula>"AVIS FAVORABLE"</formula>
    </cfRule>
  </conditionalFormatting>
  <conditionalFormatting sqref="D11">
    <cfRule type="cellIs" dxfId="6" priority="8" stopIfTrue="1" operator="equal">
      <formula>"AVIS FAVORABLE"</formula>
    </cfRule>
  </conditionalFormatting>
  <conditionalFormatting sqref="G1:G1048576">
    <cfRule type="cellIs" dxfId="5" priority="1" stopIfTrue="1" operator="equal">
      <formula>1</formula>
    </cfRule>
    <cfRule type="cellIs" dxfId="4" priority="2" stopIfTrue="1" operator="equal">
      <formula>0.8</formula>
    </cfRule>
    <cfRule type="cellIs" dxfId="3" priority="3" stopIfTrue="1" operator="equal">
      <formula>0.6</formula>
    </cfRule>
    <cfRule type="cellIs" dxfId="2" priority="4" stopIfTrue="1" operator="equal">
      <formula>0.5</formula>
    </cfRule>
    <cfRule type="cellIs" dxfId="1" priority="5" stopIfTrue="1" operator="equal">
      <formula>0.4</formula>
    </cfRule>
    <cfRule type="cellIs" dxfId="0" priority="6" stopIfTrue="1" operator="equal">
      <formula>0.2</formula>
    </cfRule>
  </conditionalFormatting>
  <dataValidations count="104">
    <dataValidation type="list" allowBlank="1" showInputMessage="1" showErrorMessage="1" sqref="C35">
      <formula1>"CE1 , CE2"</formula1>
    </dataValidation>
    <dataValidation type="list" allowBlank="1" showInputMessage="1" showErrorMessage="1" sqref="C33">
      <formula1>"H1a , H1b , H1c , H2a , H2b , H2c , H2d , H3"</formula1>
    </dataValidation>
    <dataValidation type="list" allowBlank="1" showInputMessage="1" showErrorMessage="1" sqref="D43">
      <formula1>#REF!</formula1>
    </dataValidation>
    <dataValidation type="list" allowBlank="1" showInputMessage="1" showErrorMessage="1" sqref="C36">
      <formula1>"&lt;400m,400-800m,&gt;800m"</formula1>
    </dataValidation>
    <dataValidation type="list" allowBlank="1" showInputMessage="1" showErrorMessage="1" sqref="D119">
      <formula1>$K$119:$Q$119</formula1>
    </dataValidation>
    <dataValidation type="list" allowBlank="1" showInputMessage="1" showErrorMessage="1" sqref="D50 D45">
      <formula1>#REF!</formula1>
    </dataValidation>
    <dataValidation type="list" allowBlank="1" showInputMessage="1" showErrorMessage="1" sqref="J56:J57">
      <formula1>#REF!</formula1>
    </dataValidation>
    <dataValidation type="list" allowBlank="1" showInputMessage="1" showErrorMessage="1" sqref="D21">
      <formula1>$K$21:$L$21</formula1>
    </dataValidation>
    <dataValidation type="list" allowBlank="1" showInputMessage="1" showErrorMessage="1" sqref="D112">
      <formula1>$K$112:$N$112</formula1>
    </dataValidation>
    <dataValidation type="list" allowBlank="1" showInputMessage="1" showErrorMessage="1" sqref="D114">
      <formula1>$K$114:$L$114</formula1>
    </dataValidation>
    <dataValidation type="list" allowBlank="1" showInputMessage="1" showErrorMessage="1" sqref="D113">
      <formula1>$K$113:$L$113</formula1>
    </dataValidation>
    <dataValidation type="list" allowBlank="1" showInputMessage="1" showErrorMessage="1" sqref="D15">
      <formula1>$K$15:$L$15</formula1>
    </dataValidation>
    <dataValidation type="list" allowBlank="1" showInputMessage="1" showErrorMessage="1" sqref="D16">
      <formula1>$K$16:$L$16</formula1>
    </dataValidation>
    <dataValidation type="list" allowBlank="1" showInputMessage="1" showErrorMessage="1" sqref="D17">
      <formula1>$K$17:$L$17</formula1>
    </dataValidation>
    <dataValidation type="list" allowBlank="1" showInputMessage="1" showErrorMessage="1" sqref="D18">
      <formula1>$K$18:$L$18</formula1>
    </dataValidation>
    <dataValidation type="list" allowBlank="1" showInputMessage="1" showErrorMessage="1" sqref="D20">
      <formula1>$K$20:$L$20</formula1>
    </dataValidation>
    <dataValidation type="list" allowBlank="1" showInputMessage="1" showErrorMessage="1" sqref="D22">
      <formula1>$K$22:$L$22</formula1>
    </dataValidation>
    <dataValidation type="list" allowBlank="1" showInputMessage="1" showErrorMessage="1" sqref="D24">
      <formula1>$K$24:$L$24</formula1>
    </dataValidation>
    <dataValidation type="list" allowBlank="1" showInputMessage="1" showErrorMessage="1" sqref="D33">
      <formula1>$K$33:$L$33</formula1>
    </dataValidation>
    <dataValidation type="list" allowBlank="1" showInputMessage="1" showErrorMessage="1" sqref="D34">
      <formula1>$K$34:$L$34</formula1>
    </dataValidation>
    <dataValidation type="list" allowBlank="1" showInputMessage="1" showErrorMessage="1" sqref="D36">
      <formula1>$K$36:$L$36</formula1>
    </dataValidation>
    <dataValidation type="list" allowBlank="1" showInputMessage="1" showErrorMessage="1" sqref="D108">
      <formula1>$K$108:$O$108</formula1>
    </dataValidation>
    <dataValidation type="list" allowBlank="1" showInputMessage="1" showErrorMessage="1" sqref="D27">
      <formula1>$K$27:$O$27</formula1>
    </dataValidation>
    <dataValidation type="list" allowBlank="1" showInputMessage="1" showErrorMessage="1" sqref="D19">
      <formula1>$K$19:$N$19</formula1>
    </dataValidation>
    <dataValidation type="list" allowBlank="1" showInputMessage="1" showErrorMessage="1" sqref="D23">
      <formula1>$K$23:$M$23</formula1>
    </dataValidation>
    <dataValidation type="list" allowBlank="1" showInputMessage="1" showErrorMessage="1" sqref="D115">
      <formula1>$K$115:$L$115</formula1>
    </dataValidation>
    <dataValidation type="list" allowBlank="1" showInputMessage="1" showErrorMessage="1" sqref="D120">
      <formula1>$K$120:$N$120</formula1>
    </dataValidation>
    <dataValidation type="list" allowBlank="1" showInputMessage="1" showErrorMessage="1" sqref="D123">
      <formula1>$K$123:$N$123</formula1>
    </dataValidation>
    <dataValidation type="list" allowBlank="1" showInputMessage="1" showErrorMessage="1" sqref="D156">
      <formula1>$K$156:$L$156</formula1>
    </dataValidation>
    <dataValidation type="list" allowBlank="1" showInputMessage="1" showErrorMessage="1" sqref="D157">
      <formula1>$K$157:$N$157</formula1>
    </dataValidation>
    <dataValidation type="list" allowBlank="1" showInputMessage="1" showErrorMessage="1" sqref="D159">
      <formula1>$K$159:$L$159</formula1>
    </dataValidation>
    <dataValidation type="list" allowBlank="1" showInputMessage="1" showErrorMessage="1" sqref="D125">
      <formula1>$K$125:$M$125</formula1>
    </dataValidation>
    <dataValidation type="list" allowBlank="1" showInputMessage="1" showErrorMessage="1" sqref="D107">
      <formula1>$K$107:$N$107</formula1>
    </dataValidation>
    <dataValidation type="list" allowBlank="1" showInputMessage="1" showErrorMessage="1" sqref="D28:D29">
      <formula1>$K$28:$L$28</formula1>
    </dataValidation>
    <dataValidation type="list" allowBlank="1" showInputMessage="1" showErrorMessage="1" sqref="D132">
      <formula1>$K$132:$N$132</formula1>
    </dataValidation>
    <dataValidation type="list" allowBlank="1" showInputMessage="1" showErrorMessage="1" sqref="D141">
      <formula1>$K$141:$L$141</formula1>
    </dataValidation>
    <dataValidation type="list" allowBlank="1" showInputMessage="1" showErrorMessage="1" sqref="D142">
      <formula1>$K$142:$M$142</formula1>
    </dataValidation>
    <dataValidation type="list" allowBlank="1" showInputMessage="1" showErrorMessage="1" sqref="D126">
      <formula1>$K$126:$O$126</formula1>
    </dataValidation>
    <dataValidation type="list" allowBlank="1" showInputMessage="1" showErrorMessage="1" sqref="D131">
      <formula1>$K$131:$L$131</formula1>
    </dataValidation>
    <dataValidation type="list" allowBlank="1" showInputMessage="1" showErrorMessage="1" sqref="D130">
      <formula1>$K$130:$N$130</formula1>
    </dataValidation>
    <dataValidation type="list" allowBlank="1" showInputMessage="1" showErrorMessage="1" sqref="D140">
      <formula1>$K$140:$L$140</formula1>
    </dataValidation>
    <dataValidation type="list" allowBlank="1" showInputMessage="1" showErrorMessage="1" sqref="D147">
      <formula1>$K$147:$N$147</formula1>
    </dataValidation>
    <dataValidation type="list" allowBlank="1" showInputMessage="1" showErrorMessage="1" sqref="D143">
      <formula1>$K$143:$M$143</formula1>
    </dataValidation>
    <dataValidation type="list" allowBlank="1" showInputMessage="1" showErrorMessage="1" sqref="D148">
      <formula1>$K$148:$M$148</formula1>
    </dataValidation>
    <dataValidation type="list" allowBlank="1" showInputMessage="1" showErrorMessage="1" sqref="D152">
      <formula1>$K$152:$M$152</formula1>
    </dataValidation>
    <dataValidation type="list" allowBlank="1" showInputMessage="1" showErrorMessage="1" sqref="D35">
      <formula1>$K$35:$M$35</formula1>
    </dataValidation>
    <dataValidation type="list" allowBlank="1" showInputMessage="1" showErrorMessage="1" sqref="D161">
      <formula1>$K$161:$L$161</formula1>
    </dataValidation>
    <dataValidation type="list" allowBlank="1" showInputMessage="1" showErrorMessage="1" sqref="D171">
      <formula1>$K$171:$Q$171</formula1>
    </dataValidation>
    <dataValidation type="list" allowBlank="1" showInputMessage="1" showErrorMessage="1" sqref="D178">
      <formula1>$K$178:$M$178</formula1>
    </dataValidation>
    <dataValidation type="list" allowBlank="1" showInputMessage="1" showErrorMessage="1" sqref="D179">
      <formula1>$K$179:$N$179</formula1>
    </dataValidation>
    <dataValidation type="list" allowBlank="1" showInputMessage="1" showErrorMessage="1" sqref="D180">
      <formula1>$K$180:$M$180</formula1>
    </dataValidation>
    <dataValidation type="list" allowBlank="1" showInputMessage="1" showErrorMessage="1" sqref="D181">
      <formula1>$K$181:$N$181</formula1>
    </dataValidation>
    <dataValidation type="list" allowBlank="1" showInputMessage="1" showErrorMessage="1" sqref="D49">
      <formula1>$K$49:$M$49</formula1>
    </dataValidation>
    <dataValidation type="list" allowBlank="1" showInputMessage="1" showErrorMessage="1" sqref="D95">
      <formula1>$K$95:$M$95</formula1>
    </dataValidation>
    <dataValidation type="list" allowBlank="1" showInputMessage="1" showErrorMessage="1" sqref="D96">
      <formula1>$K$96:$P$96</formula1>
    </dataValidation>
    <dataValidation type="list" allowBlank="1" showInputMessage="1" showErrorMessage="1" sqref="D97">
      <formula1>$K$97:$M$97</formula1>
    </dataValidation>
    <dataValidation type="list" allowBlank="1" showInputMessage="1" showErrorMessage="1" sqref="D98">
      <formula1>$K$98:$N$98</formula1>
    </dataValidation>
    <dataValidation type="list" allowBlank="1" showInputMessage="1" showErrorMessage="1" sqref="D99">
      <formula1>$K$99:$N$99</formula1>
    </dataValidation>
    <dataValidation type="list" allowBlank="1" showInputMessage="1" showErrorMessage="1" sqref="D100">
      <formula1>$K$100:$M$100</formula1>
    </dataValidation>
    <dataValidation type="list" allowBlank="1" showInputMessage="1" showErrorMessage="1" sqref="D62">
      <formula1>$K$62:$N$62</formula1>
    </dataValidation>
    <dataValidation type="list" allowBlank="1" showInputMessage="1" showErrorMessage="1" sqref="D56">
      <formula1>$K$56:$N$56</formula1>
    </dataValidation>
    <dataValidation type="list" allowBlank="1" showInputMessage="1" showErrorMessage="1" sqref="D70">
      <formula1>$K$70:$O$70</formula1>
    </dataValidation>
    <dataValidation type="list" allowBlank="1" showInputMessage="1" showErrorMessage="1" sqref="D63">
      <formula1>$K$63:$O$63</formula1>
    </dataValidation>
    <dataValidation type="list" allowBlank="1" showInputMessage="1" showErrorMessage="1" sqref="D57">
      <formula1>$K$57:$O$57</formula1>
    </dataValidation>
    <dataValidation type="list" allowBlank="1" showInputMessage="1" showErrorMessage="1" sqref="D51">
      <formula1>$K$51:$O$51</formula1>
    </dataValidation>
    <dataValidation type="list" allowBlank="1" showInputMessage="1" showErrorMessage="1" sqref="D55">
      <formula1>$K$55:$O$55</formula1>
    </dataValidation>
    <dataValidation type="list" allowBlank="1" showInputMessage="1" showErrorMessage="1" sqref="D67">
      <formula1>$K$67:$O$67</formula1>
    </dataValidation>
    <dataValidation type="list" allowBlank="1" showInputMessage="1" showErrorMessage="1" sqref="D74">
      <formula1>$K$74:$O$74</formula1>
    </dataValidation>
    <dataValidation type="list" allowBlank="1" showInputMessage="1" showErrorMessage="1" sqref="D61">
      <formula1>$K$61:$P$61</formula1>
    </dataValidation>
    <dataValidation type="list" allowBlank="1" showInputMessage="1" showErrorMessage="1" sqref="D77">
      <formula1>$K$77:$L$77</formula1>
    </dataValidation>
    <dataValidation type="list" allowBlank="1" showInputMessage="1" showErrorMessage="1" sqref="D76">
      <formula1>$K$76:$P$76</formula1>
    </dataValidation>
    <dataValidation type="list" allowBlank="1" showInputMessage="1" showErrorMessage="1" sqref="D68">
      <formula1>$K$68:$P$68</formula1>
    </dataValidation>
    <dataValidation type="list" allowBlank="1" showInputMessage="1" showErrorMessage="1" sqref="D102">
      <formula1>$K$102:$N$102</formula1>
    </dataValidation>
    <dataValidation type="list" allowBlank="1" showInputMessage="1" showErrorMessage="1" sqref="D103">
      <formula1>$K$103:$N$103</formula1>
    </dataValidation>
    <dataValidation type="list" allowBlank="1" showInputMessage="1" showErrorMessage="1" sqref="D46">
      <formula1>$K$46:$P$46</formula1>
    </dataValidation>
    <dataValidation type="list" allowBlank="1" showInputMessage="1" showErrorMessage="1" sqref="D162">
      <formula1>$K$162:$L$162</formula1>
    </dataValidation>
    <dataValidation type="list" allowBlank="1" showInputMessage="1" showErrorMessage="1" sqref="D94">
      <formula1>$K$94:$M$94</formula1>
    </dataValidation>
    <dataValidation type="list" allowBlank="1" showInputMessage="1" showErrorMessage="1" sqref="D84">
      <formula1>$K$84:$M$84</formula1>
    </dataValidation>
    <dataValidation type="list" allowBlank="1" showInputMessage="1" showErrorMessage="1" sqref="D85">
      <formula1>$K$85:$M$85</formula1>
    </dataValidation>
    <dataValidation type="list" allowBlank="1" showInputMessage="1" showErrorMessage="1" sqref="D86">
      <formula1>$K$86:$M$86</formula1>
    </dataValidation>
    <dataValidation type="list" allowBlank="1" showInputMessage="1" showErrorMessage="1" sqref="D75">
      <formula1>$K$75:$O$75</formula1>
    </dataValidation>
    <dataValidation type="list" allowBlank="1" showInputMessage="1" showErrorMessage="1" sqref="D158">
      <formula1>$K$158:$M$158</formula1>
    </dataValidation>
    <dataValidation type="list" allowBlank="1" showInputMessage="1" showErrorMessage="1" sqref="D122">
      <formula1>$K$122:$O$122</formula1>
    </dataValidation>
    <dataValidation type="list" allowBlank="1" showInputMessage="1" showErrorMessage="1" sqref="D25">
      <formula1>$K$25:$L$25</formula1>
    </dataValidation>
    <dataValidation type="list" allowBlank="1" showInputMessage="1" showErrorMessage="1" sqref="D78">
      <formula1>$K$78:$N$78</formula1>
    </dataValidation>
    <dataValidation type="list" allowBlank="1" showInputMessage="1" showErrorMessage="1" sqref="D69">
      <formula1>$K$69:$N$69</formula1>
    </dataValidation>
    <dataValidation type="list" allowBlank="1" showInputMessage="1" showErrorMessage="1" sqref="D37">
      <formula1>$K$37:$O$37</formula1>
    </dataValidation>
    <dataValidation type="list" allowBlank="1" showInputMessage="1" showErrorMessage="1" sqref="D176">
      <formula1>$K$176:$L$176</formula1>
    </dataValidation>
    <dataValidation type="list" allowBlank="1" showInputMessage="1" showErrorMessage="1" sqref="D118">
      <formula1>$K$118:$O$118</formula1>
    </dataValidation>
    <dataValidation type="list" allowBlank="1" showInputMessage="1" showErrorMessage="1" sqref="D121">
      <formula1>$K$121:$O$121</formula1>
    </dataValidation>
    <dataValidation type="list" allowBlank="1" showInputMessage="1" showErrorMessage="1" sqref="D91">
      <formula1>$K$91:$M$91</formula1>
    </dataValidation>
    <dataValidation type="list" allowBlank="1" showInputMessage="1" showErrorMessage="1" sqref="D92">
      <formula1>$K$92:$M$92</formula1>
    </dataValidation>
    <dataValidation type="list" allowBlank="1" showInputMessage="1" showErrorMessage="1" sqref="D93">
      <formula1>$K$93:$M$93</formula1>
    </dataValidation>
    <dataValidation type="list" allowBlank="1" showInputMessage="1" showErrorMessage="1" sqref="D175">
      <formula1>$K$175:$P$175</formula1>
    </dataValidation>
    <dataValidation type="list" allowBlank="1" showInputMessage="1" showErrorMessage="1" sqref="D136">
      <formula1>$K$136:$N$136</formula1>
    </dataValidation>
    <dataValidation type="list" allowBlank="1" showInputMessage="1" showErrorMessage="1" sqref="D47">
      <formula1>$K$47:$L$47</formula1>
    </dataValidation>
    <dataValidation type="list" allowBlank="1" showInputMessage="1" showErrorMessage="1" sqref="D167">
      <formula1>$K$167:$N$167</formula1>
    </dataValidation>
    <dataValidation type="list" allowBlank="1" showInputMessage="1" showErrorMessage="1" sqref="D26">
      <formula1>$K$26:$L$26</formula1>
    </dataValidation>
    <dataValidation type="list" allowBlank="1" showInputMessage="1" showErrorMessage="1" sqref="D48">
      <formula1>$K$48:$N$48</formula1>
    </dataValidation>
    <dataValidation type="list" allowBlank="1" showInputMessage="1" showErrorMessage="1" sqref="D116">
      <formula1>$K$116:$O$116</formula1>
    </dataValidation>
    <dataValidation type="list" allowBlank="1" showInputMessage="1" showErrorMessage="1" sqref="D117">
      <formula1>$K$117:$Q$117</formula1>
    </dataValidation>
    <dataValidation type="list" allowBlank="1" showInputMessage="1" showErrorMessage="1" sqref="D80">
      <formula1>$K$80:$P$80</formula1>
    </dataValidation>
    <dataValidation type="list" allowBlank="1" showInputMessage="1" showErrorMessage="1" sqref="D87">
      <formula1>$K$87:$P$87</formula1>
    </dataValidation>
    <dataValidation type="list" allowBlank="1" showInputMessage="1" showErrorMessage="1" sqref="D163">
      <formula1>$K$163:$Q$163</formula1>
    </dataValidation>
  </dataValidations>
  <pageMargins left="0.70866141732283472" right="0.70866141732283472" top="0.74803149606299213" bottom="0.74803149606299213" header="0.31496062992125984" footer="0.31496062992125984"/>
  <pageSetup paperSize="8" scale="57" fitToWidth="2" fitToHeight="5" orientation="landscape" r:id="rId1"/>
  <headerFooter>
    <oddHeader>&amp;CTableau de points de contrôle qualification 1331 et 1332</oddHeader>
    <oddFooter>&amp;CVersion 18/10/2022</oddFooter>
  </headerFooter>
  <rowBreaks count="4" manualBreakCount="4">
    <brk id="42" max="24" man="1"/>
    <brk id="86" max="24" man="1"/>
    <brk id="123" max="24" man="1"/>
    <brk id="159" max="24" man="1"/>
  </rowBreaks>
  <colBreaks count="1" manualBreakCount="1">
    <brk id="18" max="1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MI</vt:lpstr>
      <vt:lpstr>MI!Zone_d_impression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TCHANG</dc:creator>
  <cp:lastModifiedBy>Stéphane Mouchot</cp:lastModifiedBy>
  <cp:lastPrinted>2018-12-24T09:02:26Z</cp:lastPrinted>
  <dcterms:created xsi:type="dcterms:W3CDTF">2013-08-07T13:01:47Z</dcterms:created>
  <dcterms:modified xsi:type="dcterms:W3CDTF">2022-11-09T10:36:01Z</dcterms:modified>
</cp:coreProperties>
</file>